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eeipower-my.sharepoint.com/personal/cgarvin_eei_org/Documents/USWAG/Workshops/2022/Decommissioning/"/>
    </mc:Choice>
  </mc:AlternateContent>
  <xr:revisionPtr revIDLastSave="2" documentId="8_{59BCA474-B355-4B02-94FF-E670F875C54B}" xr6:coauthVersionLast="47" xr6:coauthVersionMax="47" xr10:uidLastSave="{BA57AEE1-6D24-4375-9958-294A7BAA9865}"/>
  <bookViews>
    <workbookView xWindow="-120" yWindow="-120" windowWidth="29040" windowHeight="15840" xr2:uid="{00000000-000D-0000-FFFF-FFFF00000000}"/>
  </bookViews>
  <sheets>
    <sheet name="Registran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<sst xmlns="http://schemas.openxmlformats.org/spreadsheetml/2006/main" count="869" uniqueCount="482">
  <si>
    <t>Aber, Aaron</t>
  </si>
  <si>
    <t>ajaber@venable.com</t>
  </si>
  <si>
    <t>Venable LLP</t>
  </si>
  <si>
    <t>Associate</t>
  </si>
  <si>
    <t>USWAG Member</t>
  </si>
  <si>
    <t>Washington</t>
  </si>
  <si>
    <t>600 Massachusetts Ave, NW</t>
  </si>
  <si>
    <t>USA</t>
  </si>
  <si>
    <t>WASHINGTON, DC  20001</t>
  </si>
  <si>
    <t>Amey, Glenn</t>
  </si>
  <si>
    <t>gamey@charah.com</t>
  </si>
  <si>
    <t>Charah Solutions, Inc.</t>
  </si>
  <si>
    <t>Business Development</t>
  </si>
  <si>
    <t>USWAG Affiliate</t>
  </si>
  <si>
    <t>Charlotte</t>
  </si>
  <si>
    <t>435 South Tryon St_x000D_
Suite 180</t>
  </si>
  <si>
    <t>CHARLOTTE, NC  28202</t>
  </si>
  <si>
    <t>Bacher, David</t>
  </si>
  <si>
    <t>david.bacher@nrgenergy.com</t>
  </si>
  <si>
    <t>NRG Energy, Inc.</t>
  </si>
  <si>
    <t>Senior Regional Manager</t>
  </si>
  <si>
    <t>Decommissioning Workshop</t>
  </si>
  <si>
    <t>Dagsboro</t>
  </si>
  <si>
    <t>29416 Power Plant Road</t>
  </si>
  <si>
    <t>DAGSBORO, DE  19939</t>
  </si>
  <si>
    <t>Bader, Samuel</t>
  </si>
  <si>
    <t>Samuel.M.Bader@xcelenergy.com</t>
  </si>
  <si>
    <t>Xcel Energy</t>
  </si>
  <si>
    <t>Environmental Analyst III</t>
  </si>
  <si>
    <t>Minneapolis</t>
  </si>
  <si>
    <t>414 Nicollet Mall</t>
  </si>
  <si>
    <t>MINNEAPOLIS, MN  55401</t>
  </si>
  <si>
    <t>Bolden, Suama</t>
  </si>
  <si>
    <t>snbolden@tva.gov</t>
  </si>
  <si>
    <t>Tennessee Valley Authority</t>
  </si>
  <si>
    <t>Ash Waste &amp; Groundwater Specialist</t>
  </si>
  <si>
    <t>Chattanooga</t>
  </si>
  <si>
    <t>1101 Market St</t>
  </si>
  <si>
    <t>CHATTANOOGA, TN  37402</t>
  </si>
  <si>
    <t>Brown, Eric</t>
  </si>
  <si>
    <t>eric.brown@centerpointenergy.com</t>
  </si>
  <si>
    <t>CenterPoint Energy</t>
  </si>
  <si>
    <t>Environmental Specialist</t>
  </si>
  <si>
    <t>Evansville</t>
  </si>
  <si>
    <t>1 N Main St</t>
  </si>
  <si>
    <t>EVANSVILLE, IN  47711</t>
  </si>
  <si>
    <t>Buckley, Jill</t>
  </si>
  <si>
    <t>Jill.Buckley@nrg.com</t>
  </si>
  <si>
    <t>Environmental Manager</t>
  </si>
  <si>
    <t>Princeton</t>
  </si>
  <si>
    <t>804 Carnegie Center Dr</t>
  </si>
  <si>
    <t>PRINCETON, NJ  08540</t>
  </si>
  <si>
    <t>Budd, Gregory</t>
  </si>
  <si>
    <t>grbudd@southernco.com</t>
  </si>
  <si>
    <t>Southern Company Services</t>
  </si>
  <si>
    <t>Senior Geologist</t>
  </si>
  <si>
    <t>Birmingham</t>
  </si>
  <si>
    <t>3535 Colonnade Parkway</t>
  </si>
  <si>
    <t>BIRMINGHAM, AL  35243</t>
  </si>
  <si>
    <t>Buskirk, Ed</t>
  </si>
  <si>
    <t>ebuskirk@geiconsultants.com</t>
  </si>
  <si>
    <t>GEI Consultants, Inc.</t>
  </si>
  <si>
    <t>Senior Environmental Scientist</t>
  </si>
  <si>
    <t>1620 I Street, NW_x000D_
Suite 800</t>
  </si>
  <si>
    <t>WASHINGTON, DC  20006</t>
  </si>
  <si>
    <t>Calabro, Nicholas</t>
  </si>
  <si>
    <t>nicholas.calabro@nationalgrid.com</t>
  </si>
  <si>
    <t>National Grid USA Service Co</t>
  </si>
  <si>
    <t>Environmental Scientist</t>
  </si>
  <si>
    <t>Hicksville</t>
  </si>
  <si>
    <t>175 E Old Country Rd</t>
  </si>
  <si>
    <t>HICKSVILLE, NY  11801</t>
  </si>
  <si>
    <t>Tucson Electric Power</t>
  </si>
  <si>
    <t>Tucson</t>
  </si>
  <si>
    <t>Chartier, Daniel</t>
  </si>
  <si>
    <t>dchartier@eei.org</t>
  </si>
  <si>
    <t>Edison Electric Institute</t>
  </si>
  <si>
    <t>Executive Director, USWAG</t>
  </si>
  <si>
    <t>701 Pennsylvania Ave, NW</t>
  </si>
  <si>
    <t>WASHINGTON, DC  20004-269</t>
  </si>
  <si>
    <t>Clarke, Roger</t>
  </si>
  <si>
    <t>roger.a.clarke@xcelenergy.com</t>
  </si>
  <si>
    <t>Principal Environmental Scientist</t>
  </si>
  <si>
    <t>Collins, Lauren</t>
  </si>
  <si>
    <t>laparker@southernco.com</t>
  </si>
  <si>
    <t>Southern Company</t>
  </si>
  <si>
    <t>Environmental Specialist II</t>
  </si>
  <si>
    <t>600 18th St. N</t>
  </si>
  <si>
    <t>BIRMINGHAM, AL  35203</t>
  </si>
  <si>
    <t>Cotton, Amanda</t>
  </si>
  <si>
    <t>amanda.cotton@state.mn.us</t>
  </si>
  <si>
    <t>Minnesota Pollution Control Agency</t>
  </si>
  <si>
    <t>Product Sustainability &amp; Partnerships</t>
  </si>
  <si>
    <t>Non-Member</t>
  </si>
  <si>
    <t>Government Employee</t>
  </si>
  <si>
    <t>Saint Paul</t>
  </si>
  <si>
    <t>520 Lafayette Rd N</t>
  </si>
  <si>
    <t>55155</t>
  </si>
  <si>
    <t>Cramer, Kevin</t>
  </si>
  <si>
    <t>kevin.cramer@tetratech.com</t>
  </si>
  <si>
    <t>Tetra Tech, Inc.</t>
  </si>
  <si>
    <t>Vice President</t>
  </si>
  <si>
    <t>Langhorne</t>
  </si>
  <si>
    <t>One Oxford Valley_x000D_
Suite 200</t>
  </si>
  <si>
    <t>LANGHORNE, PA  19047</t>
  </si>
  <si>
    <t>Dixon, Koren</t>
  </si>
  <si>
    <t>kdixon@eei.org</t>
  </si>
  <si>
    <t>Coordinator, USWAG</t>
  </si>
  <si>
    <t>Drummond, Sharon</t>
  </si>
  <si>
    <t>sdrummond@envstd.com</t>
  </si>
  <si>
    <t>Environmental Standards Inc.</t>
  </si>
  <si>
    <t>Project Director - Geosciences</t>
  </si>
  <si>
    <t>Charlottesville</t>
  </si>
  <si>
    <t>1412 Sachem Place_x000D_
Suite 100</t>
  </si>
  <si>
    <t>CHARLOTTESVILLE, VA  2290</t>
  </si>
  <si>
    <t>Talen Energy</t>
  </si>
  <si>
    <t>Allentown</t>
  </si>
  <si>
    <t>600 Hamilton St_x000D_
Suite 600</t>
  </si>
  <si>
    <t>ALLENTOWN, PA  18101</t>
  </si>
  <si>
    <t>Dumoulin, Cassie</t>
  </si>
  <si>
    <t>cmdumoulin@burnsmcd.com</t>
  </si>
  <si>
    <t>Burns &amp; McDonnell Engineering Co. Inc.</t>
  </si>
  <si>
    <t>Senior Environmental Engineer</t>
  </si>
  <si>
    <t>Downers Grove</t>
  </si>
  <si>
    <t>1431 Opus Place, Suite 400</t>
  </si>
  <si>
    <t>DOWNERS GROVE, IL  60515</t>
  </si>
  <si>
    <t>Dyson, Jake</t>
  </si>
  <si>
    <t>jdyson@scsengineers.com</t>
  </si>
  <si>
    <t>SCS Engineers</t>
  </si>
  <si>
    <t>Staff Geologist</t>
  </si>
  <si>
    <t>Wichita</t>
  </si>
  <si>
    <t>11120 E 26th St N, Suite 1100</t>
  </si>
  <si>
    <t>67226</t>
  </si>
  <si>
    <t>Fawal, Margaret</t>
  </si>
  <si>
    <t>mkfawal@venable.com</t>
  </si>
  <si>
    <t>Field, Eileen</t>
  </si>
  <si>
    <t>fielde@coned.com</t>
  </si>
  <si>
    <t>Consolidated Edison Company of New York</t>
  </si>
  <si>
    <t>Manager</t>
  </si>
  <si>
    <t>New York</t>
  </si>
  <si>
    <t>4 Irving Pl</t>
  </si>
  <si>
    <t>NEW YORK, NY  10003-3502</t>
  </si>
  <si>
    <t>Foley, Allison</t>
  </si>
  <si>
    <t>adfoley@venable.com</t>
  </si>
  <si>
    <t>Partner</t>
  </si>
  <si>
    <t>Fuller, Don</t>
  </si>
  <si>
    <t>don.fuller@stantec.com</t>
  </si>
  <si>
    <t>Stantec Consulting Services, Inc.</t>
  </si>
  <si>
    <t>CCR Program Leader, Vice President</t>
  </si>
  <si>
    <t>Lexington</t>
  </si>
  <si>
    <t>3052 Beaumont Centre Circle</t>
  </si>
  <si>
    <t>LEXINGTON, KY  40513</t>
  </si>
  <si>
    <t>Gallagher, Benjamin</t>
  </si>
  <si>
    <t>bgallagher@epri.com</t>
  </si>
  <si>
    <t>Electric Power Research Institute</t>
  </si>
  <si>
    <t>Principal Technical Leader</t>
  </si>
  <si>
    <t>Palo Alto</t>
  </si>
  <si>
    <t>3420 Hillview Ave</t>
  </si>
  <si>
    <t>PALO ALTO, CA  94304-1395</t>
  </si>
  <si>
    <t>Gilkeson, John</t>
  </si>
  <si>
    <t>john.gilkeson@state.mn.us</t>
  </si>
  <si>
    <t>Toxics Reduction and Product Stewardship Planner</t>
  </si>
  <si>
    <t>St. Paul</t>
  </si>
  <si>
    <t>520 Lafayette Road N</t>
  </si>
  <si>
    <t>Grahlherr, Don</t>
  </si>
  <si>
    <t>don.grahlherr@tetratech.com</t>
  </si>
  <si>
    <t>Pacific</t>
  </si>
  <si>
    <t>6426 Horneker Rd</t>
  </si>
  <si>
    <t>PACIFIC, MO  63069</t>
  </si>
  <si>
    <t>Green, Douglas</t>
  </si>
  <si>
    <t>dhgreen@venable.com</t>
  </si>
  <si>
    <t>Greer, Monette</t>
  </si>
  <si>
    <t>mgreer@tep.com</t>
  </si>
  <si>
    <t>Principal Chemical/Environmental Engineer</t>
  </si>
  <si>
    <t>4350 E Irvington Rd_x000D_
Mail Stop FOB205</t>
  </si>
  <si>
    <t>TUCSON, AZ  85714-2194</t>
  </si>
  <si>
    <t>Guimond, Gregory</t>
  </si>
  <si>
    <t>Greg.Guimond@tep.com</t>
  </si>
  <si>
    <t>Principal, Chemical/Environmental Engineer</t>
  </si>
  <si>
    <t>88 E. Broadway Blvd_x000D_
PO Box 711</t>
  </si>
  <si>
    <t>TUCSON, AZ  85702</t>
  </si>
  <si>
    <t>Hamilton, Kelly</t>
  </si>
  <si>
    <t>kelly.hamilton@nrg.com</t>
  </si>
  <si>
    <t>Canonsburg</t>
  </si>
  <si>
    <t>121 Champion Way</t>
  </si>
  <si>
    <t>CANONSBURG, PA  15317</t>
  </si>
  <si>
    <t>Harmon, Shirley</t>
  </si>
  <si>
    <t>shharmon@pepcoholdings.com</t>
  </si>
  <si>
    <t>Pepco Holdings</t>
  </si>
  <si>
    <t>Manager - Environmental Programs &amp; Services</t>
  </si>
  <si>
    <t>701 9th St NW</t>
  </si>
  <si>
    <t>Harrigal, Angela</t>
  </si>
  <si>
    <t>angela.harrigal@aecom.com</t>
  </si>
  <si>
    <t>AECOM</t>
  </si>
  <si>
    <t>Project Manager</t>
  </si>
  <si>
    <t>Cleveland</t>
  </si>
  <si>
    <t>1300 E. 9th Stree_x000D_
Suite 500</t>
  </si>
  <si>
    <t>CLEVELAND, OH  44114</t>
  </si>
  <si>
    <t>Harris, Christine</t>
  </si>
  <si>
    <t>Charris@gwttllc.com</t>
  </si>
  <si>
    <t>Ground / Water Treatment &amp; Technology</t>
  </si>
  <si>
    <t>Director of Business Development, Utilities</t>
  </si>
  <si>
    <t>Wharton</t>
  </si>
  <si>
    <t>627 Mt. Hope Rd</t>
  </si>
  <si>
    <t>WHARTON, NJ  07885</t>
  </si>
  <si>
    <t>harvey, olena</t>
  </si>
  <si>
    <t>oharve1@entergy.com</t>
  </si>
  <si>
    <t>Entergy Corporation</t>
  </si>
  <si>
    <t>The Woodlands</t>
  </si>
  <si>
    <t>2107 Research Forest Dr L-LFN-5</t>
  </si>
  <si>
    <t>THE WOODLANDS, TX  77380</t>
  </si>
  <si>
    <t>Hixon, Brittany</t>
  </si>
  <si>
    <t>brittany.hixon@1898andco.com</t>
  </si>
  <si>
    <t>1898 &amp; Co.</t>
  </si>
  <si>
    <t>Consultant</t>
  </si>
  <si>
    <t>Wallingford</t>
  </si>
  <si>
    <t>108 Leigus Rd</t>
  </si>
  <si>
    <t>06492</t>
  </si>
  <si>
    <t>Hobin, Stacey</t>
  </si>
  <si>
    <t>Stacey.Hobin@aps.com</t>
  </si>
  <si>
    <t>Arizona Public Service Company</t>
  </si>
  <si>
    <t>Environmental Consultant</t>
  </si>
  <si>
    <t>Phoenix</t>
  </si>
  <si>
    <t>2121 W Cheryl Dr</t>
  </si>
  <si>
    <t>PHOENIX, AZ  85021-1821</t>
  </si>
  <si>
    <t>Hong, Julian</t>
  </si>
  <si>
    <t>jhong@publicpower.org</t>
  </si>
  <si>
    <t>American Public Power Association</t>
  </si>
  <si>
    <t>Environmental Policy Manager</t>
  </si>
  <si>
    <t>Arlington</t>
  </si>
  <si>
    <t>2451 Crystal Dr, Suite 1000</t>
  </si>
  <si>
    <t>ARLINGTON, VA  22202</t>
  </si>
  <si>
    <t>Hoosier, Leslie</t>
  </si>
  <si>
    <t>lhoosier@ameren.com</t>
  </si>
  <si>
    <t>Ameren Services</t>
  </si>
  <si>
    <t>St. Louis</t>
  </si>
  <si>
    <t>1901 Chouteau Ave</t>
  </si>
  <si>
    <t>ST. LOUIS, MO  63166</t>
  </si>
  <si>
    <t>Hutsell, Scott</t>
  </si>
  <si>
    <t>scott.hutsell@aecom.com</t>
  </si>
  <si>
    <t>Senior Engineer</t>
  </si>
  <si>
    <t>Los Angeles</t>
  </si>
  <si>
    <t>300 S Grand Ave</t>
  </si>
  <si>
    <t>LOS ANGELES, CA  90071</t>
  </si>
  <si>
    <t>Jackson, Susan</t>
  </si>
  <si>
    <t>sjackson@haleyaldrich.com</t>
  </si>
  <si>
    <t>Haley &amp; Aldrich</t>
  </si>
  <si>
    <t>Senior Client Leader</t>
  </si>
  <si>
    <t>Greenville</t>
  </si>
  <si>
    <t>400 Augusta St, Suite 130</t>
  </si>
  <si>
    <t>GREENVILLE, SC  29601</t>
  </si>
  <si>
    <t>Johnson, Keith</t>
  </si>
  <si>
    <t>keith.johnson@pgn.com</t>
  </si>
  <si>
    <t>Portland General Electric</t>
  </si>
  <si>
    <t>Manager, Environmental Services</t>
  </si>
  <si>
    <t>Portland</t>
  </si>
  <si>
    <t>121 SW Salmon St</t>
  </si>
  <si>
    <t>PORTLAND, OR  97204</t>
  </si>
  <si>
    <t>Johnston, Cassie</t>
  </si>
  <si>
    <t>CJohnston@GREnergy.com</t>
  </si>
  <si>
    <t>Great River Energy</t>
  </si>
  <si>
    <t>Environmental Administrator</t>
  </si>
  <si>
    <t>Maple Grove</t>
  </si>
  <si>
    <t>12300 Elm Creek Blvd</t>
  </si>
  <si>
    <t>MAPLE GROVE, MN  55369-00</t>
  </si>
  <si>
    <t>Kepchar, Benjamin</t>
  </si>
  <si>
    <t>bekepchar@aep.com</t>
  </si>
  <si>
    <t>American Electric Power</t>
  </si>
  <si>
    <t>Environmental Engineer</t>
  </si>
  <si>
    <t>Columbus</t>
  </si>
  <si>
    <t>1 Riverside Plaza</t>
  </si>
  <si>
    <t>COLUMBUS, OH  43215</t>
  </si>
  <si>
    <t>Kierspe, Tom</t>
  </si>
  <si>
    <t>tkierspe@sefagroup.com</t>
  </si>
  <si>
    <t>The SEFA Group</t>
  </si>
  <si>
    <t>Executive Director, Utility Relations</t>
  </si>
  <si>
    <t>219 Cedar Road</t>
  </si>
  <si>
    <t>LEXINGTON, SC  29073</t>
  </si>
  <si>
    <t>Kim, Bobta</t>
  </si>
  <si>
    <t>kimb@oru.com</t>
  </si>
  <si>
    <t>Orange and Rockland Utilities</t>
  </si>
  <si>
    <t>Sr. Environmental Specialist</t>
  </si>
  <si>
    <t>Spring Valley</t>
  </si>
  <si>
    <t>390 W Route 59</t>
  </si>
  <si>
    <t>SPRING VALLEY, NY  10977-</t>
  </si>
  <si>
    <t>Kotimko, Keith</t>
  </si>
  <si>
    <t>keith.kotimko@wsp.com</t>
  </si>
  <si>
    <t>WSP</t>
  </si>
  <si>
    <t>US East Decommissioning &amp; Demolition Leader</t>
  </si>
  <si>
    <t>Novi</t>
  </si>
  <si>
    <t>46850 Magellan Dr., Suite 190</t>
  </si>
  <si>
    <t>48377</t>
  </si>
  <si>
    <t>Landes, Christopher</t>
  </si>
  <si>
    <t>christopher.landes@exeloncorp.com</t>
  </si>
  <si>
    <t>Wilmington</t>
  </si>
  <si>
    <t>630 Martin Luther King Jr Blvd_x000D_
PO Box 231</t>
  </si>
  <si>
    <t>WILMINGTON, DE  19899-023</t>
  </si>
  <si>
    <t>Libby, Cara</t>
  </si>
  <si>
    <t>clibby@epri.com</t>
  </si>
  <si>
    <t>Manring, Dilan</t>
  </si>
  <si>
    <t>dilan.manring@powersouth.com</t>
  </si>
  <si>
    <t>PowerSouth Energy Cooperative, Inc.</t>
  </si>
  <si>
    <t>Environmental Science Specialist</t>
  </si>
  <si>
    <t>Andalusia</t>
  </si>
  <si>
    <t>2027 E Three Notch St</t>
  </si>
  <si>
    <t>ANDALUSIA, AL  36421-0000</t>
  </si>
  <si>
    <t>Mason, Patricia</t>
  </si>
  <si>
    <t>Patricia.Mason@lge-ku.com</t>
  </si>
  <si>
    <t>LG&amp;E and KU Energy</t>
  </si>
  <si>
    <t>Environmental Engineer III</t>
  </si>
  <si>
    <t>Louisville</t>
  </si>
  <si>
    <t>220 W Main St_x000D_
LGE Center</t>
  </si>
  <si>
    <t>LOUISVILLE, KY  40202-000</t>
  </si>
  <si>
    <t>McLaughlin, Michael</t>
  </si>
  <si>
    <t>MMcLaughlin@scsengineers.com</t>
  </si>
  <si>
    <t>Senior Vice President - Environmental Services</t>
  </si>
  <si>
    <t>Reston</t>
  </si>
  <si>
    <t>11260 Roger Bacon Dr_x000D_
Suite 300</t>
  </si>
  <si>
    <t>RESTON, VA  20190</t>
  </si>
  <si>
    <t>Meche, Kris</t>
  </si>
  <si>
    <t>kmeche@entergy.com</t>
  </si>
  <si>
    <t>Strategic Portfolio Planning Specialist III</t>
  </si>
  <si>
    <t>2107 Research Forest Drive_x000D_
Lake Front North II</t>
  </si>
  <si>
    <t>Miller, Cody</t>
  </si>
  <si>
    <t>Cody.Miller@aps.com</t>
  </si>
  <si>
    <t>Joseph City</t>
  </si>
  <si>
    <t>PO Box 188</t>
  </si>
  <si>
    <t>JOSEPH CITY, AZ  86032-00</t>
  </si>
  <si>
    <t>Vistra Corp</t>
  </si>
  <si>
    <t>Norris, Pamela</t>
  </si>
  <si>
    <t>pamela.norris@aps.com</t>
  </si>
  <si>
    <t>Environmental Section Leader</t>
  </si>
  <si>
    <t>Fruitland</t>
  </si>
  <si>
    <t>PO Box 355</t>
  </si>
  <si>
    <t>FRUITLAND, NM  87416</t>
  </si>
  <si>
    <t>O'Connor, Phoebe</t>
  </si>
  <si>
    <t>oconnor.phoebe@epa.gov</t>
  </si>
  <si>
    <t>United States Environment Protection Agency</t>
  </si>
  <si>
    <t>Program Analyst</t>
  </si>
  <si>
    <t>1301 Constitution Ave NW</t>
  </si>
  <si>
    <t>20460</t>
  </si>
  <si>
    <t>Overmeyer, Patricia</t>
  </si>
  <si>
    <t>overmeyer.patricia@epa.gov</t>
  </si>
  <si>
    <t>United States, Environmental Protection Agency</t>
  </si>
  <si>
    <t>Deputy Director</t>
  </si>
  <si>
    <t>1301 Constitution Avenue, NW</t>
  </si>
  <si>
    <t>20004</t>
  </si>
  <si>
    <t>New York Power Authority</t>
  </si>
  <si>
    <t>White Plains</t>
  </si>
  <si>
    <t>123 Main St</t>
  </si>
  <si>
    <t>WHITE PLAINS, NY  10601-0</t>
  </si>
  <si>
    <t>Pope, Jeffery</t>
  </si>
  <si>
    <t>jpope@burnsmcd.com</t>
  </si>
  <si>
    <t>Department Manager - Environmental Engineering</t>
  </si>
  <si>
    <t>WEC Energy Group</t>
  </si>
  <si>
    <t>Raia, Bobby</t>
  </si>
  <si>
    <t>braia@charah.com</t>
  </si>
  <si>
    <t>Vice President, Utility Solutions</t>
  </si>
  <si>
    <t>12601 Plantside Dr</t>
  </si>
  <si>
    <t>LOUISVILLE, KY  40299</t>
  </si>
  <si>
    <t>Ramirez Parrales, Cindy</t>
  </si>
  <si>
    <t>cindy.ramirezparrales@nypa.gov</t>
  </si>
  <si>
    <t>Reynoso, Peter</t>
  </si>
  <si>
    <t>preynoso@tep.com</t>
  </si>
  <si>
    <t>Environmental Scientist II</t>
  </si>
  <si>
    <t>PO Box 711</t>
  </si>
  <si>
    <t>TUCSON, AZ  85702-0711</t>
  </si>
  <si>
    <t>Rojo, Michael</t>
  </si>
  <si>
    <t>mrojo@nvenergy.com</t>
  </si>
  <si>
    <t>NV Energy</t>
  </si>
  <si>
    <t>Senior Project Manager - Site Remediation</t>
  </si>
  <si>
    <t>Reno</t>
  </si>
  <si>
    <t>6100 Neil Rd</t>
  </si>
  <si>
    <t>RENO, NV  89511-1132</t>
  </si>
  <si>
    <t>Saum, Kristopher</t>
  </si>
  <si>
    <t>kasaum@montrose-env.com</t>
  </si>
  <si>
    <t>Montrose Environmental Group</t>
  </si>
  <si>
    <t>Associate Geologist</t>
  </si>
  <si>
    <t>West Chester</t>
  </si>
  <si>
    <t>1055 Andrew Drive</t>
  </si>
  <si>
    <t>WEST CHESTER, PA  19380</t>
  </si>
  <si>
    <t>Seale, Viktoria</t>
  </si>
  <si>
    <t>viktoria.seale@nreca.coop</t>
  </si>
  <si>
    <t>National Rural Electric Cooperative Association</t>
  </si>
  <si>
    <t>Regulatory Affairs Director</t>
  </si>
  <si>
    <t>4301 Wilson Blvd</t>
  </si>
  <si>
    <t>ARLINGTON, VA  22203-1860</t>
  </si>
  <si>
    <t>Shaw, Stephanie</t>
  </si>
  <si>
    <t>sshaw@epri.com</t>
  </si>
  <si>
    <t>EPRI</t>
  </si>
  <si>
    <t>Technical Executive</t>
  </si>
  <si>
    <t>Shealey, Sharene</t>
  </si>
  <si>
    <t>sharene.shealey@nrg.com</t>
  </si>
  <si>
    <t>Senior Manager, Environmental</t>
  </si>
  <si>
    <t>Romeoville</t>
  </si>
  <si>
    <t>Will County Generating Station_x000D_
529 E. 135th St</t>
  </si>
  <si>
    <t>ROMEOVILLE, IL  60446</t>
  </si>
  <si>
    <t>Short, Charnita</t>
  </si>
  <si>
    <t>cgarvin@eei.org</t>
  </si>
  <si>
    <t>USWAG Program Services Specialist</t>
  </si>
  <si>
    <t>Smith, Sheryl</t>
  </si>
  <si>
    <t>ssmith@trccompanies.com</t>
  </si>
  <si>
    <t>TRC Companies</t>
  </si>
  <si>
    <t>National Account Manager, Environmental Sector Power &amp; Utilities</t>
  </si>
  <si>
    <t>Gahanna</t>
  </si>
  <si>
    <t>781 Science Blvd, Suite 200</t>
  </si>
  <si>
    <t>GAHANNA, OH  43230</t>
  </si>
  <si>
    <t>Stockdill, Shane</t>
  </si>
  <si>
    <t>shane.stockdill@rainbowenergycenter.com</t>
  </si>
  <si>
    <t>Rainbow Energy Center</t>
  </si>
  <si>
    <t>Environmental Compliance Specialist</t>
  </si>
  <si>
    <t>Underwood</t>
  </si>
  <si>
    <t>2875 Third Street SW</t>
  </si>
  <si>
    <t>UNDERWOOD, ND  58576</t>
  </si>
  <si>
    <t>Stollenwerk, Marita</t>
  </si>
  <si>
    <t>Marita.Stollenwerk@wecenergygroup.com</t>
  </si>
  <si>
    <t>Senior Environmental Consultant</t>
  </si>
  <si>
    <t>Milwaukee</t>
  </si>
  <si>
    <t>333 W Everett St</t>
  </si>
  <si>
    <t>MILWAUKEE, WI  53203</t>
  </si>
  <si>
    <t>Thomas, Tiffany</t>
  </si>
  <si>
    <t>tnthomas@haleyaldrich.com</t>
  </si>
  <si>
    <t>Haley &amp; Aldrich, Inc.</t>
  </si>
  <si>
    <t>Principal Chemist</t>
  </si>
  <si>
    <t>6420 S. Macadam Ave, Suite 100</t>
  </si>
  <si>
    <t>97239</t>
  </si>
  <si>
    <t>Tickner, Dianna</t>
  </si>
  <si>
    <t>dianna.tickner@vistracorp.com</t>
  </si>
  <si>
    <t>Senior Director Decommissioning &amp; Demolition</t>
  </si>
  <si>
    <t>Collinsville</t>
  </si>
  <si>
    <t>1500 Eastport Plaza Drive</t>
  </si>
  <si>
    <t>COLLINSVILLE, IL  62234</t>
  </si>
  <si>
    <t>Togna, A. Paul</t>
  </si>
  <si>
    <t>ptogna@envirogen.com</t>
  </si>
  <si>
    <t>Envirogen Technologies, Inc.</t>
  </si>
  <si>
    <t>VP Power Market</t>
  </si>
  <si>
    <t>East Windsor</t>
  </si>
  <si>
    <t>84A Twin Rivers Dr</t>
  </si>
  <si>
    <t>EAST WINDSOR, NJ  08520</t>
  </si>
  <si>
    <t>Vick, Justin</t>
  </si>
  <si>
    <t>Jpvick@pepco.com</t>
  </si>
  <si>
    <t>Pepco</t>
  </si>
  <si>
    <t>Lead Environmental PM</t>
  </si>
  <si>
    <t>Watrous, John</t>
  </si>
  <si>
    <t>john.watrous@stantec.com</t>
  </si>
  <si>
    <t>Senior Env. Scientist</t>
  </si>
  <si>
    <t>521 East Morehead Street_x000D_
19 Technology Drive, Suite 200</t>
  </si>
  <si>
    <t>CHARLOTTE , NC  28202-269</t>
  </si>
  <si>
    <t>Wetherbee, Richard</t>
  </si>
  <si>
    <t>rwetherbee@trccompanies.com</t>
  </si>
  <si>
    <t>TRC</t>
  </si>
  <si>
    <t>National Director, RE POWER</t>
  </si>
  <si>
    <t>415 South 18th St_x000D_
Suite 105</t>
  </si>
  <si>
    <t>ST. LOUIS, MO  63103</t>
  </si>
  <si>
    <t>Wilburn, Benjamin</t>
  </si>
  <si>
    <t>benjamin.wilburn@talenenergy.com</t>
  </si>
  <si>
    <t>Principal Engineer</t>
  </si>
  <si>
    <t>Wilder, Zach</t>
  </si>
  <si>
    <t>z.wilder@gaiconsultants.com</t>
  </si>
  <si>
    <t>GAI Consultants, Inc.</t>
  </si>
  <si>
    <t>6047 Tyvola Glen Circle</t>
  </si>
  <si>
    <t>CHARLOTTE, NC  28217</t>
  </si>
  <si>
    <t>Willeford, Kate</t>
  </si>
  <si>
    <t>kwilleford@tristategt.org</t>
  </si>
  <si>
    <t>Tri-State Generation and Transmission Association, Inc.</t>
  </si>
  <si>
    <t>Senior Environmental Planner</t>
  </si>
  <si>
    <t>Westminster</t>
  </si>
  <si>
    <t>1100 W 116th Ave</t>
  </si>
  <si>
    <t>WESTMINSTER, CO  80234-00</t>
  </si>
  <si>
    <t>Full Name</t>
  </si>
  <si>
    <t>Email Address</t>
  </si>
  <si>
    <t>Company Name</t>
  </si>
  <si>
    <t>Title</t>
  </si>
  <si>
    <t>Primary Registrant (Guest of)</t>
  </si>
  <si>
    <t>Registration Type</t>
  </si>
  <si>
    <t>Last Registration Date (GMT-05:00) Eastern [US &amp; Canada]</t>
  </si>
  <si>
    <t>Admission Item</t>
  </si>
  <si>
    <t>Work City</t>
  </si>
  <si>
    <t>Work Address</t>
  </si>
  <si>
    <t>Work Country</t>
  </si>
  <si>
    <t>Work ZIP/Postal Code</t>
  </si>
  <si>
    <t>USWAG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</si>
</sst>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7">
    <xf numFmtId="0" fontId="0" fillId="0" borderId="0" xfId="0"/>
    <xf numFmtId="49" fontId="2" fillId="0" borderId="0" xfId="0" applyNumberFormat="1" applyFont="1" applyAlignment="1">
      <alignment wrapText="1"/>
    </xf>
    <xf numFmtId="22" fontId="2" fillId="0" borderId="0" xfId="0" applyNumberFormat="1" applyFont="1"/>
    <xf numFmtId="49" fontId="2" fillId="2" borderId="0" xfId="0" applyNumberFormat="1" applyFont="1" applyFill="1" applyAlignment="1">
      <alignment wrapText="1"/>
    </xf>
    <xf numFmtId="22" fontId="2" fillId="2" borderId="0" xfId="0" applyNumberFormat="1" applyFont="1" applyFill="1"/>
    <xf numFmtId="0" fontId="1" fillId="0" borderId="1" xfId="0" applyFont="1" applyBorder="1" applyAlignment="1">
      <alignment vertical="center" wrapText="1"/>
    </xf>
    <xf numFmtId="0" fontId="0" fillId="0" borderId="0" xfId="0" applyFill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79" totalsRowShown="0">
  <autoFilter ref="A1:L79" xr:uid="{00000000-0009-0000-0100-000001000000}"/>
  <tableColumns count="12">
    <tableColumn id="1" xr3:uid="{00000000-0010-0000-0000-000001000000}" name="Full Name"/>
    <tableColumn id="2" xr3:uid="{00000000-0010-0000-0000-000002000000}" name="Email Address"/>
    <tableColumn id="3" xr3:uid="{00000000-0010-0000-0000-000003000000}" name="Company Name"/>
    <tableColumn id="4" xr3:uid="{00000000-0010-0000-0000-000004000000}" name="Title"/>
    <tableColumn id="5" xr3:uid="{00000000-0010-0000-0000-000005000000}" name="Primary Registrant (Guest of)"/>
    <tableColumn id="8" xr3:uid="{00000000-0010-0000-0000-000008000000}" name="Registration Type"/>
    <tableColumn id="9" xr3:uid="{00000000-0010-0000-0000-000009000000}" name="Last Registration Date (GMT-05:00) Eastern [US &amp; Canada]"/>
    <tableColumn id="11" xr3:uid="{00000000-0010-0000-0000-00000B000000}" name="Admission Item"/>
    <tableColumn id="12" xr3:uid="{00000000-0010-0000-0000-00000C000000}" name="Work City"/>
    <tableColumn id="13" xr3:uid="{00000000-0010-0000-0000-00000D000000}" name="Work Address"/>
    <tableColumn id="14" xr3:uid="{00000000-0010-0000-0000-00000E000000}" name="Work Country"/>
    <tableColumn id="16" xr3:uid="{00000000-0010-0000-0000-000010000000}" name="Work ZIP/Postal Cod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workbookViewId="0">
      <selection activeCell="A2" sqref="A2:A79"/>
    </sheetView>
  </sheetViews>
  <sheetFormatPr defaultRowHeight="12.75" x14ac:dyDescent="0.2"/>
  <cols>
    <col min="1" max="9" width="27.42578125" customWidth="1"/>
    <col min="10" max="10" width="82.28515625" customWidth="1"/>
    <col min="11" max="12" width="27.42578125" customWidth="1"/>
  </cols>
  <sheetData>
    <row r="1" spans="1:12" ht="51.75" x14ac:dyDescent="0.2">
      <c r="A1" s="5" t="s">
        <v>469</v>
      </c>
      <c r="B1" s="5" t="s">
        <v>470</v>
      </c>
      <c r="C1" s="5" t="s">
        <v>471</v>
      </c>
      <c r="D1" s="5" t="s">
        <v>472</v>
      </c>
      <c r="E1" s="5" t="s">
        <v>473</v>
      </c>
      <c r="F1" s="5" t="s">
        <v>474</v>
      </c>
      <c r="G1" s="5" t="s">
        <v>475</v>
      </c>
      <c r="H1" s="5" t="s">
        <v>476</v>
      </c>
      <c r="I1" s="5" t="s">
        <v>477</v>
      </c>
      <c r="J1" s="5" t="s">
        <v>478</v>
      </c>
      <c r="K1" s="5" t="s">
        <v>479</v>
      </c>
      <c r="L1" s="5" t="s">
        <v>480</v>
      </c>
    </row>
    <row r="2" spans="1:12" ht="31.5" x14ac:dyDescent="0.25">
      <c r="A2" s="6" t="s">
        <v>0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4</v>
      </c>
      <c r="G2" s="2">
        <f>DATE(2022,11,21)+TIME(12,44,43)</f>
        <v>44886.531053240738</v>
      </c>
      <c r="H2" s="1" t="s">
        <v>21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31.5" x14ac:dyDescent="0.25">
      <c r="A3" s="6" t="s">
        <v>9</v>
      </c>
      <c r="B3" s="3" t="s">
        <v>10</v>
      </c>
      <c r="C3" s="3" t="s">
        <v>11</v>
      </c>
      <c r="D3" s="3" t="s">
        <v>12</v>
      </c>
      <c r="E3" s="3" t="s">
        <v>9</v>
      </c>
      <c r="F3" s="3" t="s">
        <v>13</v>
      </c>
      <c r="G3" s="4">
        <f>DATE(2022,11,15)+TIME(14,26,36)</f>
        <v>44880.601805555554</v>
      </c>
      <c r="H3" s="3" t="s">
        <v>13</v>
      </c>
      <c r="I3" s="3" t="s">
        <v>14</v>
      </c>
      <c r="J3" s="3" t="s">
        <v>15</v>
      </c>
      <c r="K3" s="3" t="s">
        <v>7</v>
      </c>
      <c r="L3" s="3" t="s">
        <v>16</v>
      </c>
    </row>
    <row r="4" spans="1:12" ht="31.5" x14ac:dyDescent="0.25">
      <c r="A4" s="6" t="s">
        <v>17</v>
      </c>
      <c r="B4" s="1" t="s">
        <v>18</v>
      </c>
      <c r="C4" s="1" t="s">
        <v>19</v>
      </c>
      <c r="D4" s="1" t="s">
        <v>20</v>
      </c>
      <c r="E4" s="1" t="s">
        <v>17</v>
      </c>
      <c r="F4" s="1" t="s">
        <v>4</v>
      </c>
      <c r="G4" s="2">
        <f>DATE(2022,10,27)+TIME(14,2,12)</f>
        <v>44861.584861111114</v>
      </c>
      <c r="H4" s="1" t="s">
        <v>21</v>
      </c>
      <c r="I4" s="1" t="s">
        <v>22</v>
      </c>
      <c r="J4" s="1" t="s">
        <v>23</v>
      </c>
      <c r="K4" s="1" t="s">
        <v>7</v>
      </c>
      <c r="L4" s="1" t="s">
        <v>24</v>
      </c>
    </row>
    <row r="5" spans="1:12" ht="31.5" x14ac:dyDescent="0.25">
      <c r="A5" s="6" t="s">
        <v>25</v>
      </c>
      <c r="B5" s="3" t="s">
        <v>26</v>
      </c>
      <c r="C5" s="3" t="s">
        <v>27</v>
      </c>
      <c r="D5" s="3" t="s">
        <v>28</v>
      </c>
      <c r="E5" s="3" t="s">
        <v>25</v>
      </c>
      <c r="F5" s="3" t="s">
        <v>4</v>
      </c>
      <c r="G5" s="4">
        <f>DATE(2022,11,18)+TIME(12,32,44)</f>
        <v>44883.522731481484</v>
      </c>
      <c r="H5" s="3" t="s">
        <v>21</v>
      </c>
      <c r="I5" s="3" t="s">
        <v>29</v>
      </c>
      <c r="J5" s="3" t="s">
        <v>30</v>
      </c>
      <c r="K5" s="3" t="s">
        <v>7</v>
      </c>
      <c r="L5" s="3" t="s">
        <v>31</v>
      </c>
    </row>
    <row r="6" spans="1:12" ht="31.5" x14ac:dyDescent="0.25">
      <c r="A6" s="6" t="s">
        <v>32</v>
      </c>
      <c r="B6" s="3" t="s">
        <v>33</v>
      </c>
      <c r="C6" s="3" t="s">
        <v>34</v>
      </c>
      <c r="D6" s="3" t="s">
        <v>35</v>
      </c>
      <c r="E6" s="3" t="s">
        <v>32</v>
      </c>
      <c r="F6" s="3" t="s">
        <v>4</v>
      </c>
      <c r="G6" s="4">
        <f>DATE(2022,12,7)+TIME(11,43,58)</f>
        <v>44902.488865740743</v>
      </c>
      <c r="H6" s="3" t="s">
        <v>21</v>
      </c>
      <c r="I6" s="3" t="s">
        <v>36</v>
      </c>
      <c r="J6" s="3" t="s">
        <v>37</v>
      </c>
      <c r="K6" s="3" t="s">
        <v>7</v>
      </c>
      <c r="L6" s="3" t="s">
        <v>38</v>
      </c>
    </row>
    <row r="7" spans="1:12" ht="31.5" x14ac:dyDescent="0.25">
      <c r="A7" s="6" t="s">
        <v>39</v>
      </c>
      <c r="B7" s="3" t="s">
        <v>40</v>
      </c>
      <c r="C7" s="3" t="s">
        <v>41</v>
      </c>
      <c r="D7" s="3" t="s">
        <v>42</v>
      </c>
      <c r="E7" s="3" t="s">
        <v>39</v>
      </c>
      <c r="F7" s="3" t="s">
        <v>4</v>
      </c>
      <c r="G7" s="4">
        <f>DATE(2022,11,15)+TIME(8,34,9)</f>
        <v>44880.357048611113</v>
      </c>
      <c r="H7" s="3" t="s">
        <v>21</v>
      </c>
      <c r="I7" s="3" t="s">
        <v>43</v>
      </c>
      <c r="J7" s="3" t="s">
        <v>44</v>
      </c>
      <c r="K7" s="3" t="s">
        <v>7</v>
      </c>
      <c r="L7" s="3" t="s">
        <v>45</v>
      </c>
    </row>
    <row r="8" spans="1:12" ht="31.5" x14ac:dyDescent="0.25">
      <c r="A8" s="6" t="s">
        <v>46</v>
      </c>
      <c r="B8" s="1" t="s">
        <v>47</v>
      </c>
      <c r="C8" s="1" t="s">
        <v>19</v>
      </c>
      <c r="D8" s="1" t="s">
        <v>48</v>
      </c>
      <c r="E8" s="1" t="s">
        <v>46</v>
      </c>
      <c r="F8" s="1" t="s">
        <v>4</v>
      </c>
      <c r="G8" s="2">
        <f>DATE(2022,10,28)+TIME(10,27,15)</f>
        <v>44862.435590277775</v>
      </c>
      <c r="H8" s="1" t="s">
        <v>21</v>
      </c>
      <c r="I8" s="1" t="s">
        <v>49</v>
      </c>
      <c r="J8" s="1" t="s">
        <v>50</v>
      </c>
      <c r="K8" s="1" t="s">
        <v>7</v>
      </c>
      <c r="L8" s="1" t="s">
        <v>51</v>
      </c>
    </row>
    <row r="9" spans="1:12" ht="31.5" x14ac:dyDescent="0.25">
      <c r="A9" s="6" t="s">
        <v>52</v>
      </c>
      <c r="B9" s="3" t="s">
        <v>53</v>
      </c>
      <c r="C9" s="3" t="s">
        <v>54</v>
      </c>
      <c r="D9" s="3" t="s">
        <v>55</v>
      </c>
      <c r="E9" s="3" t="s">
        <v>52</v>
      </c>
      <c r="F9" s="3" t="s">
        <v>4</v>
      </c>
      <c r="G9" s="4">
        <f>DATE(2022,11,16)+TIME(12,0,39)</f>
        <v>44881.500451388885</v>
      </c>
      <c r="H9" s="3" t="s">
        <v>21</v>
      </c>
      <c r="I9" s="3" t="s">
        <v>56</v>
      </c>
      <c r="J9" s="3" t="s">
        <v>57</v>
      </c>
      <c r="K9" s="3" t="s">
        <v>7</v>
      </c>
      <c r="L9" s="3" t="s">
        <v>58</v>
      </c>
    </row>
    <row r="10" spans="1:12" ht="31.5" x14ac:dyDescent="0.25">
      <c r="A10" s="6" t="s">
        <v>59</v>
      </c>
      <c r="B10" s="1" t="s">
        <v>60</v>
      </c>
      <c r="C10" s="1" t="s">
        <v>61</v>
      </c>
      <c r="D10" s="1" t="s">
        <v>62</v>
      </c>
      <c r="E10" s="1" t="s">
        <v>59</v>
      </c>
      <c r="F10" s="1" t="s">
        <v>13</v>
      </c>
      <c r="G10" s="2">
        <f>DATE(2022,11,21)+TIME(12,44,34)</f>
        <v>44886.530949074076</v>
      </c>
      <c r="H10" s="1" t="s">
        <v>13</v>
      </c>
      <c r="I10" s="1" t="s">
        <v>5</v>
      </c>
      <c r="J10" s="1" t="s">
        <v>63</v>
      </c>
      <c r="K10" s="1" t="s">
        <v>7</v>
      </c>
      <c r="L10" s="1" t="s">
        <v>64</v>
      </c>
    </row>
    <row r="11" spans="1:12" ht="31.5" x14ac:dyDescent="0.25">
      <c r="A11" s="6" t="s">
        <v>65</v>
      </c>
      <c r="B11" s="3" t="s">
        <v>66</v>
      </c>
      <c r="C11" s="3" t="s">
        <v>67</v>
      </c>
      <c r="D11" s="3" t="s">
        <v>68</v>
      </c>
      <c r="E11" s="3" t="s">
        <v>65</v>
      </c>
      <c r="F11" s="3" t="s">
        <v>4</v>
      </c>
      <c r="G11" s="4">
        <f>DATE(2022,10,19)+TIME(7,58,27)</f>
        <v>44853.332256944443</v>
      </c>
      <c r="H11" s="3" t="s">
        <v>21</v>
      </c>
      <c r="I11" s="3" t="s">
        <v>69</v>
      </c>
      <c r="J11" s="3" t="s">
        <v>70</v>
      </c>
      <c r="K11" s="3" t="s">
        <v>7</v>
      </c>
      <c r="L11" s="3" t="s">
        <v>71</v>
      </c>
    </row>
    <row r="12" spans="1:12" ht="31.5" x14ac:dyDescent="0.25">
      <c r="A12" s="6" t="s">
        <v>74</v>
      </c>
      <c r="B12" s="3" t="s">
        <v>75</v>
      </c>
      <c r="C12" s="3" t="s">
        <v>76</v>
      </c>
      <c r="D12" s="3" t="s">
        <v>77</v>
      </c>
      <c r="E12" s="3" t="s">
        <v>74</v>
      </c>
      <c r="F12" s="3" t="s">
        <v>481</v>
      </c>
      <c r="G12" s="4">
        <f>DATE(2022,10,26)+TIME(10,48,31)</f>
        <v>44860.450358796297</v>
      </c>
      <c r="H12" s="3" t="s">
        <v>21</v>
      </c>
      <c r="I12" s="3" t="s">
        <v>5</v>
      </c>
      <c r="J12" s="3" t="s">
        <v>78</v>
      </c>
      <c r="K12" s="3" t="s">
        <v>7</v>
      </c>
      <c r="L12" s="3" t="s">
        <v>79</v>
      </c>
    </row>
    <row r="13" spans="1:12" ht="31.5" x14ac:dyDescent="0.25">
      <c r="A13" s="6" t="s">
        <v>80</v>
      </c>
      <c r="B13" s="1" t="s">
        <v>81</v>
      </c>
      <c r="C13" s="1" t="s">
        <v>27</v>
      </c>
      <c r="D13" s="1" t="s">
        <v>82</v>
      </c>
      <c r="E13" s="1" t="s">
        <v>80</v>
      </c>
      <c r="F13" s="1" t="s">
        <v>4</v>
      </c>
      <c r="G13" s="2">
        <f>DATE(2022,11,2)+TIME(13,26,26)</f>
        <v>44867.560023148151</v>
      </c>
      <c r="H13" s="1" t="s">
        <v>21</v>
      </c>
      <c r="I13" s="1" t="s">
        <v>29</v>
      </c>
      <c r="J13" s="1" t="s">
        <v>30</v>
      </c>
      <c r="K13" s="1" t="s">
        <v>7</v>
      </c>
      <c r="L13" s="1" t="s">
        <v>31</v>
      </c>
    </row>
    <row r="14" spans="1:12" ht="31.5" x14ac:dyDescent="0.25">
      <c r="A14" s="6" t="s">
        <v>83</v>
      </c>
      <c r="B14" s="3" t="s">
        <v>84</v>
      </c>
      <c r="C14" s="3" t="s">
        <v>85</v>
      </c>
      <c r="D14" s="3" t="s">
        <v>86</v>
      </c>
      <c r="E14" s="3" t="s">
        <v>83</v>
      </c>
      <c r="F14" s="3" t="s">
        <v>4</v>
      </c>
      <c r="G14" s="4">
        <f>DATE(2022,11,17)+TIME(12,52,19)</f>
        <v>44882.53633101852</v>
      </c>
      <c r="H14" s="3" t="s">
        <v>21</v>
      </c>
      <c r="I14" s="3" t="s">
        <v>56</v>
      </c>
      <c r="J14" s="3" t="s">
        <v>87</v>
      </c>
      <c r="K14" s="3" t="s">
        <v>7</v>
      </c>
      <c r="L14" s="3" t="s">
        <v>88</v>
      </c>
    </row>
    <row r="15" spans="1:12" ht="31.5" x14ac:dyDescent="0.25">
      <c r="A15" s="6" t="s">
        <v>89</v>
      </c>
      <c r="B15" s="1" t="s">
        <v>90</v>
      </c>
      <c r="C15" s="1" t="s">
        <v>91</v>
      </c>
      <c r="D15" s="1" t="s">
        <v>92</v>
      </c>
      <c r="E15" s="1" t="s">
        <v>89</v>
      </c>
      <c r="F15" s="1" t="s">
        <v>93</v>
      </c>
      <c r="G15" s="2">
        <f>DATE(2022,11,15)+TIME(17,9,54)</f>
        <v>44880.715208333335</v>
      </c>
      <c r="H15" s="1" t="s">
        <v>94</v>
      </c>
      <c r="I15" s="1" t="s">
        <v>95</v>
      </c>
      <c r="J15" s="1" t="s">
        <v>96</v>
      </c>
      <c r="K15" s="1" t="s">
        <v>7</v>
      </c>
      <c r="L15" s="1" t="s">
        <v>97</v>
      </c>
    </row>
    <row r="16" spans="1:12" ht="31.5" x14ac:dyDescent="0.25">
      <c r="A16" s="6" t="s">
        <v>98</v>
      </c>
      <c r="B16" s="3" t="s">
        <v>99</v>
      </c>
      <c r="C16" s="3" t="s">
        <v>100</v>
      </c>
      <c r="D16" s="3" t="s">
        <v>101</v>
      </c>
      <c r="E16" s="3" t="s">
        <v>98</v>
      </c>
      <c r="F16" s="3" t="s">
        <v>13</v>
      </c>
      <c r="G16" s="4">
        <f>DATE(2022,11,16)+TIME(10,33,54)</f>
        <v>44881.440208333333</v>
      </c>
      <c r="H16" s="3" t="s">
        <v>13</v>
      </c>
      <c r="I16" s="3" t="s">
        <v>102</v>
      </c>
      <c r="J16" s="3" t="s">
        <v>103</v>
      </c>
      <c r="K16" s="3" t="s">
        <v>7</v>
      </c>
      <c r="L16" s="3" t="s">
        <v>104</v>
      </c>
    </row>
    <row r="17" spans="1:12" ht="31.5" x14ac:dyDescent="0.25">
      <c r="A17" s="6" t="s">
        <v>105</v>
      </c>
      <c r="B17" s="1" t="s">
        <v>106</v>
      </c>
      <c r="C17" s="1" t="s">
        <v>76</v>
      </c>
      <c r="D17" s="1" t="s">
        <v>107</v>
      </c>
      <c r="E17" s="1" t="s">
        <v>105</v>
      </c>
      <c r="F17" s="1" t="s">
        <v>481</v>
      </c>
      <c r="G17" s="2">
        <f>DATE(2022,10,26)+TIME(10,53,44)</f>
        <v>44860.453981481478</v>
      </c>
      <c r="H17" s="1" t="s">
        <v>21</v>
      </c>
      <c r="I17" s="1" t="s">
        <v>5</v>
      </c>
      <c r="J17" s="1" t="s">
        <v>78</v>
      </c>
      <c r="K17" s="1" t="s">
        <v>7</v>
      </c>
      <c r="L17" s="1" t="s">
        <v>79</v>
      </c>
    </row>
    <row r="18" spans="1:12" ht="31.5" x14ac:dyDescent="0.25">
      <c r="A18" s="6" t="s">
        <v>108</v>
      </c>
      <c r="B18" s="3" t="s">
        <v>109</v>
      </c>
      <c r="C18" s="3" t="s">
        <v>110</v>
      </c>
      <c r="D18" s="3" t="s">
        <v>111</v>
      </c>
      <c r="E18" s="3" t="s">
        <v>108</v>
      </c>
      <c r="F18" s="3" t="s">
        <v>13</v>
      </c>
      <c r="G18" s="4">
        <f>DATE(2022,11,14)+TIME(15,21,20)</f>
        <v>44879.639814814815</v>
      </c>
      <c r="H18" s="3" t="s">
        <v>13</v>
      </c>
      <c r="I18" s="3" t="s">
        <v>112</v>
      </c>
      <c r="J18" s="3" t="s">
        <v>113</v>
      </c>
      <c r="K18" s="3" t="s">
        <v>7</v>
      </c>
      <c r="L18" s="3" t="s">
        <v>114</v>
      </c>
    </row>
    <row r="19" spans="1:12" ht="31.5" x14ac:dyDescent="0.25">
      <c r="A19" s="6" t="s">
        <v>119</v>
      </c>
      <c r="B19" s="3" t="s">
        <v>120</v>
      </c>
      <c r="C19" s="3" t="s">
        <v>121</v>
      </c>
      <c r="D19" s="3" t="s">
        <v>122</v>
      </c>
      <c r="E19" s="3" t="s">
        <v>119</v>
      </c>
      <c r="F19" s="3" t="s">
        <v>13</v>
      </c>
      <c r="G19" s="4">
        <f>DATE(2022,11,8)+TIME(11,0,54)</f>
        <v>44873.458958333336</v>
      </c>
      <c r="H19" s="3" t="s">
        <v>13</v>
      </c>
      <c r="I19" s="3" t="s">
        <v>123</v>
      </c>
      <c r="J19" s="3" t="s">
        <v>124</v>
      </c>
      <c r="K19" s="3" t="s">
        <v>7</v>
      </c>
      <c r="L19" s="3" t="s">
        <v>125</v>
      </c>
    </row>
    <row r="20" spans="1:12" ht="15.75" x14ac:dyDescent="0.25">
      <c r="A20" s="6" t="s">
        <v>126</v>
      </c>
      <c r="B20" s="1" t="s">
        <v>127</v>
      </c>
      <c r="C20" s="1" t="s">
        <v>128</v>
      </c>
      <c r="D20" s="1" t="s">
        <v>129</v>
      </c>
      <c r="E20" s="1" t="s">
        <v>126</v>
      </c>
      <c r="F20" s="1" t="s">
        <v>13</v>
      </c>
      <c r="G20" s="2">
        <f>DATE(2022,11,4)+TIME(14,46,42)</f>
        <v>44869.615763888891</v>
      </c>
      <c r="H20" s="1" t="s">
        <v>13</v>
      </c>
      <c r="I20" s="1" t="s">
        <v>130</v>
      </c>
      <c r="J20" s="1" t="s">
        <v>131</v>
      </c>
      <c r="K20" s="1" t="s">
        <v>7</v>
      </c>
      <c r="L20" s="1" t="s">
        <v>132</v>
      </c>
    </row>
    <row r="21" spans="1:12" ht="31.5" x14ac:dyDescent="0.25">
      <c r="A21" s="6" t="s">
        <v>133</v>
      </c>
      <c r="B21" s="3" t="s">
        <v>134</v>
      </c>
      <c r="C21" s="3" t="s">
        <v>2</v>
      </c>
      <c r="D21" s="3" t="s">
        <v>3</v>
      </c>
      <c r="E21" s="3" t="s">
        <v>133</v>
      </c>
      <c r="F21" s="3" t="s">
        <v>4</v>
      </c>
      <c r="G21" s="4">
        <f>DATE(2022,10,26)+TIME(10,56,26)</f>
        <v>44860.45585648148</v>
      </c>
      <c r="H21" s="3" t="s">
        <v>21</v>
      </c>
      <c r="I21" s="3" t="s">
        <v>5</v>
      </c>
      <c r="J21" s="3" t="s">
        <v>6</v>
      </c>
      <c r="K21" s="3" t="s">
        <v>7</v>
      </c>
      <c r="L21" s="3" t="s">
        <v>8</v>
      </c>
    </row>
    <row r="22" spans="1:12" ht="31.5" x14ac:dyDescent="0.25">
      <c r="A22" s="6" t="s">
        <v>135</v>
      </c>
      <c r="B22" s="1" t="s">
        <v>136</v>
      </c>
      <c r="C22" s="1" t="s">
        <v>137</v>
      </c>
      <c r="D22" s="1" t="s">
        <v>138</v>
      </c>
      <c r="E22" s="1" t="s">
        <v>135</v>
      </c>
      <c r="F22" s="1" t="s">
        <v>4</v>
      </c>
      <c r="G22" s="2">
        <f>DATE(2022,11,7)+TIME(10,39,23)</f>
        <v>44872.444016203706</v>
      </c>
      <c r="H22" s="1" t="s">
        <v>21</v>
      </c>
      <c r="I22" s="1" t="s">
        <v>139</v>
      </c>
      <c r="J22" s="1" t="s">
        <v>140</v>
      </c>
      <c r="K22" s="1" t="s">
        <v>7</v>
      </c>
      <c r="L22" s="1" t="s">
        <v>141</v>
      </c>
    </row>
    <row r="23" spans="1:12" ht="31.5" x14ac:dyDescent="0.25">
      <c r="A23" s="6" t="s">
        <v>142</v>
      </c>
      <c r="B23" s="3" t="s">
        <v>143</v>
      </c>
      <c r="C23" s="3" t="s">
        <v>2</v>
      </c>
      <c r="D23" s="3" t="s">
        <v>144</v>
      </c>
      <c r="E23" s="3" t="s">
        <v>142</v>
      </c>
      <c r="F23" s="3" t="s">
        <v>4</v>
      </c>
      <c r="G23" s="4">
        <f>DATE(2022,10,26)+TIME(10,57,29)</f>
        <v>44860.456585648149</v>
      </c>
      <c r="H23" s="3" t="s">
        <v>21</v>
      </c>
      <c r="I23" s="3" t="s">
        <v>5</v>
      </c>
      <c r="J23" s="3" t="s">
        <v>6</v>
      </c>
      <c r="K23" s="3" t="s">
        <v>7</v>
      </c>
      <c r="L23" s="3" t="s">
        <v>8</v>
      </c>
    </row>
    <row r="24" spans="1:12" ht="31.5" x14ac:dyDescent="0.25">
      <c r="A24" s="6" t="s">
        <v>145</v>
      </c>
      <c r="B24" s="1" t="s">
        <v>146</v>
      </c>
      <c r="C24" s="1" t="s">
        <v>147</v>
      </c>
      <c r="D24" s="1" t="s">
        <v>148</v>
      </c>
      <c r="E24" s="1" t="s">
        <v>145</v>
      </c>
      <c r="F24" s="1" t="s">
        <v>13</v>
      </c>
      <c r="G24" s="2">
        <f>DATE(2022,12,8)+TIME(15,21,37)</f>
        <v>44903.640011574076</v>
      </c>
      <c r="H24" s="1" t="s">
        <v>13</v>
      </c>
      <c r="I24" s="1" t="s">
        <v>149</v>
      </c>
      <c r="J24" s="1" t="s">
        <v>150</v>
      </c>
      <c r="K24" s="1" t="s">
        <v>7</v>
      </c>
      <c r="L24" s="1" t="s">
        <v>151</v>
      </c>
    </row>
    <row r="25" spans="1:12" ht="31.5" x14ac:dyDescent="0.25">
      <c r="A25" s="6" t="s">
        <v>152</v>
      </c>
      <c r="B25" s="3" t="s">
        <v>153</v>
      </c>
      <c r="C25" s="3" t="s">
        <v>154</v>
      </c>
      <c r="D25" s="3" t="s">
        <v>155</v>
      </c>
      <c r="E25" s="3" t="s">
        <v>152</v>
      </c>
      <c r="F25" s="3" t="s">
        <v>93</v>
      </c>
      <c r="G25" s="4">
        <f>DATE(2022,11,11)+TIME(22,4,55)</f>
        <v>44876.920081018521</v>
      </c>
      <c r="H25" s="3" t="s">
        <v>94</v>
      </c>
      <c r="I25" s="3" t="s">
        <v>156</v>
      </c>
      <c r="J25" s="3" t="s">
        <v>157</v>
      </c>
      <c r="K25" s="3" t="s">
        <v>7</v>
      </c>
      <c r="L25" s="3" t="s">
        <v>158</v>
      </c>
    </row>
    <row r="26" spans="1:12" ht="47.25" x14ac:dyDescent="0.25">
      <c r="A26" s="6" t="s">
        <v>159</v>
      </c>
      <c r="B26" s="3" t="s">
        <v>160</v>
      </c>
      <c r="C26" s="3" t="s">
        <v>91</v>
      </c>
      <c r="D26" s="3" t="s">
        <v>161</v>
      </c>
      <c r="E26" s="3" t="s">
        <v>159</v>
      </c>
      <c r="F26" s="3" t="s">
        <v>93</v>
      </c>
      <c r="G26" s="4">
        <f>DATE(2022,11,28)+TIME(15,40,52)</f>
        <v>44893.653379629628</v>
      </c>
      <c r="H26" s="3" t="s">
        <v>94</v>
      </c>
      <c r="I26" s="3" t="s">
        <v>162</v>
      </c>
      <c r="J26" s="3" t="s">
        <v>163</v>
      </c>
      <c r="K26" s="3" t="s">
        <v>7</v>
      </c>
      <c r="L26" s="3" t="s">
        <v>97</v>
      </c>
    </row>
    <row r="27" spans="1:12" ht="31.5" x14ac:dyDescent="0.25">
      <c r="A27" s="6" t="s">
        <v>164</v>
      </c>
      <c r="B27" s="3" t="s">
        <v>165</v>
      </c>
      <c r="C27" s="3" t="s">
        <v>100</v>
      </c>
      <c r="D27" s="3" t="s">
        <v>101</v>
      </c>
      <c r="E27" s="3" t="s">
        <v>164</v>
      </c>
      <c r="F27" s="3" t="s">
        <v>13</v>
      </c>
      <c r="G27" s="4">
        <f>DATE(2022,11,17)+TIME(12,30,39)</f>
        <v>44882.521284722221</v>
      </c>
      <c r="H27" s="3" t="s">
        <v>13</v>
      </c>
      <c r="I27" s="3" t="s">
        <v>166</v>
      </c>
      <c r="J27" s="3" t="s">
        <v>167</v>
      </c>
      <c r="K27" s="3" t="s">
        <v>7</v>
      </c>
      <c r="L27" s="3" t="s">
        <v>168</v>
      </c>
    </row>
    <row r="28" spans="1:12" ht="31.5" x14ac:dyDescent="0.25">
      <c r="A28" s="6" t="s">
        <v>169</v>
      </c>
      <c r="B28" s="1" t="s">
        <v>170</v>
      </c>
      <c r="C28" s="1" t="s">
        <v>2</v>
      </c>
      <c r="D28" s="1" t="s">
        <v>144</v>
      </c>
      <c r="E28" s="1" t="s">
        <v>169</v>
      </c>
      <c r="F28" s="1" t="s">
        <v>4</v>
      </c>
      <c r="G28" s="2">
        <f>DATE(2022,10,26)+TIME(10,55,1)</f>
        <v>44860.454872685186</v>
      </c>
      <c r="H28" s="1" t="s">
        <v>21</v>
      </c>
      <c r="I28" s="1" t="s">
        <v>5</v>
      </c>
      <c r="J28" s="1" t="s">
        <v>6</v>
      </c>
      <c r="K28" s="1" t="s">
        <v>7</v>
      </c>
      <c r="L28" s="1" t="s">
        <v>8</v>
      </c>
    </row>
    <row r="29" spans="1:12" ht="47.25" x14ac:dyDescent="0.25">
      <c r="A29" s="6" t="s">
        <v>171</v>
      </c>
      <c r="B29" s="3" t="s">
        <v>172</v>
      </c>
      <c r="C29" s="3" t="s">
        <v>72</v>
      </c>
      <c r="D29" s="3" t="s">
        <v>173</v>
      </c>
      <c r="E29" s="3" t="s">
        <v>171</v>
      </c>
      <c r="F29" s="3" t="s">
        <v>4</v>
      </c>
      <c r="G29" s="4">
        <f>DATE(2022,12,13)+TIME(9,39,14)</f>
        <v>44908.402245370373</v>
      </c>
      <c r="H29" s="3" t="s">
        <v>21</v>
      </c>
      <c r="I29" s="3" t="s">
        <v>73</v>
      </c>
      <c r="J29" s="3" t="s">
        <v>174</v>
      </c>
      <c r="K29" s="3" t="s">
        <v>7</v>
      </c>
      <c r="L29" s="3" t="s">
        <v>175</v>
      </c>
    </row>
    <row r="30" spans="1:12" ht="47.25" x14ac:dyDescent="0.25">
      <c r="A30" s="6" t="s">
        <v>176</v>
      </c>
      <c r="B30" s="3" t="s">
        <v>177</v>
      </c>
      <c r="C30" s="3" t="s">
        <v>72</v>
      </c>
      <c r="D30" s="3" t="s">
        <v>178</v>
      </c>
      <c r="E30" s="3" t="s">
        <v>176</v>
      </c>
      <c r="F30" s="3" t="s">
        <v>4</v>
      </c>
      <c r="G30" s="4">
        <f>DATE(2022,10,31)+TIME(12,51,50)</f>
        <v>44865.535995370374</v>
      </c>
      <c r="H30" s="3" t="s">
        <v>21</v>
      </c>
      <c r="I30" s="3" t="s">
        <v>73</v>
      </c>
      <c r="J30" s="3" t="s">
        <v>179</v>
      </c>
      <c r="K30" s="3" t="s">
        <v>7</v>
      </c>
      <c r="L30" s="3" t="s">
        <v>180</v>
      </c>
    </row>
    <row r="31" spans="1:12" ht="31.5" x14ac:dyDescent="0.25">
      <c r="A31" s="6" t="s">
        <v>181</v>
      </c>
      <c r="B31" s="3" t="s">
        <v>182</v>
      </c>
      <c r="C31" s="3" t="s">
        <v>19</v>
      </c>
      <c r="D31" s="3" t="s">
        <v>48</v>
      </c>
      <c r="E31" s="3" t="s">
        <v>181</v>
      </c>
      <c r="F31" s="3" t="s">
        <v>4</v>
      </c>
      <c r="G31" s="4">
        <f>DATE(2022,11,2)+TIME(9,33,18)</f>
        <v>44867.398125</v>
      </c>
      <c r="H31" s="3" t="s">
        <v>21</v>
      </c>
      <c r="I31" s="3" t="s">
        <v>183</v>
      </c>
      <c r="J31" s="3" t="s">
        <v>184</v>
      </c>
      <c r="K31" s="3" t="s">
        <v>7</v>
      </c>
      <c r="L31" s="3" t="s">
        <v>185</v>
      </c>
    </row>
    <row r="32" spans="1:12" ht="31.5" x14ac:dyDescent="0.25">
      <c r="A32" s="6" t="s">
        <v>186</v>
      </c>
      <c r="B32" s="1" t="s">
        <v>187</v>
      </c>
      <c r="C32" s="1" t="s">
        <v>188</v>
      </c>
      <c r="D32" s="1" t="s">
        <v>189</v>
      </c>
      <c r="E32" s="1" t="s">
        <v>186</v>
      </c>
      <c r="F32" s="1" t="s">
        <v>4</v>
      </c>
      <c r="G32" s="2">
        <f>DATE(2022,11,7)+TIME(16,39,52)</f>
        <v>44872.694351851853</v>
      </c>
      <c r="H32" s="1" t="s">
        <v>21</v>
      </c>
      <c r="I32" s="1" t="s">
        <v>5</v>
      </c>
      <c r="J32" s="1" t="s">
        <v>190</v>
      </c>
      <c r="K32" s="1" t="s">
        <v>7</v>
      </c>
      <c r="L32" s="1" t="s">
        <v>8</v>
      </c>
    </row>
    <row r="33" spans="1:12" ht="31.5" x14ac:dyDescent="0.25">
      <c r="A33" s="6" t="s">
        <v>191</v>
      </c>
      <c r="B33" s="3" t="s">
        <v>192</v>
      </c>
      <c r="C33" s="3" t="s">
        <v>193</v>
      </c>
      <c r="D33" s="3" t="s">
        <v>194</v>
      </c>
      <c r="E33" s="3" t="s">
        <v>191</v>
      </c>
      <c r="F33" s="3" t="s">
        <v>13</v>
      </c>
      <c r="G33" s="4">
        <f>DATE(2022,11,14)+TIME(12,45,34)</f>
        <v>44879.531643518516</v>
      </c>
      <c r="H33" s="3" t="s">
        <v>13</v>
      </c>
      <c r="I33" s="3" t="s">
        <v>195</v>
      </c>
      <c r="J33" s="3" t="s">
        <v>196</v>
      </c>
      <c r="K33" s="3" t="s">
        <v>7</v>
      </c>
      <c r="L33" s="3" t="s">
        <v>197</v>
      </c>
    </row>
    <row r="34" spans="1:12" ht="31.5" x14ac:dyDescent="0.25">
      <c r="A34" s="6" t="s">
        <v>198</v>
      </c>
      <c r="B34" s="1" t="s">
        <v>199</v>
      </c>
      <c r="C34" s="1" t="s">
        <v>200</v>
      </c>
      <c r="D34" s="1" t="s">
        <v>201</v>
      </c>
      <c r="E34" s="1" t="s">
        <v>198</v>
      </c>
      <c r="F34" s="1" t="s">
        <v>93</v>
      </c>
      <c r="G34" s="2">
        <f>DATE(2022,11,15)+TIME(12,26,18)</f>
        <v>44880.518263888887</v>
      </c>
      <c r="H34" s="1" t="s">
        <v>93</v>
      </c>
      <c r="I34" s="1" t="s">
        <v>202</v>
      </c>
      <c r="J34" s="1" t="s">
        <v>203</v>
      </c>
      <c r="K34" s="1" t="s">
        <v>7</v>
      </c>
      <c r="L34" s="1" t="s">
        <v>204</v>
      </c>
    </row>
    <row r="35" spans="1:12" ht="31.5" x14ac:dyDescent="0.25">
      <c r="A35" s="6" t="s">
        <v>205</v>
      </c>
      <c r="B35" s="3" t="s">
        <v>206</v>
      </c>
      <c r="C35" s="3" t="s">
        <v>207</v>
      </c>
      <c r="D35" s="3" t="s">
        <v>138</v>
      </c>
      <c r="E35" s="3" t="s">
        <v>205</v>
      </c>
      <c r="F35" s="3" t="s">
        <v>4</v>
      </c>
      <c r="G35" s="4">
        <f>DATE(2022,10,20)+TIME(14,0,2)</f>
        <v>44854.583356481482</v>
      </c>
      <c r="H35" s="3" t="s">
        <v>21</v>
      </c>
      <c r="I35" s="3" t="s">
        <v>208</v>
      </c>
      <c r="J35" s="3" t="s">
        <v>209</v>
      </c>
      <c r="K35" s="3" t="s">
        <v>7</v>
      </c>
      <c r="L35" s="3" t="s">
        <v>210</v>
      </c>
    </row>
    <row r="36" spans="1:12" ht="31.5" x14ac:dyDescent="0.25">
      <c r="A36" s="6" t="s">
        <v>211</v>
      </c>
      <c r="B36" s="1" t="s">
        <v>212</v>
      </c>
      <c r="C36" s="1" t="s">
        <v>213</v>
      </c>
      <c r="D36" s="1" t="s">
        <v>214</v>
      </c>
      <c r="E36" s="1" t="s">
        <v>211</v>
      </c>
      <c r="F36" s="1" t="s">
        <v>13</v>
      </c>
      <c r="G36" s="2">
        <f>DATE(2022,12,1)+TIME(16,40,21)</f>
        <v>44896.694687499999</v>
      </c>
      <c r="H36" s="1" t="s">
        <v>13</v>
      </c>
      <c r="I36" s="1" t="s">
        <v>215</v>
      </c>
      <c r="J36" s="1" t="s">
        <v>216</v>
      </c>
      <c r="K36" s="1" t="s">
        <v>7</v>
      </c>
      <c r="L36" s="1" t="s">
        <v>217</v>
      </c>
    </row>
    <row r="37" spans="1:12" ht="31.5" x14ac:dyDescent="0.25">
      <c r="A37" s="6" t="s">
        <v>218</v>
      </c>
      <c r="B37" s="3" t="s">
        <v>219</v>
      </c>
      <c r="C37" s="3" t="s">
        <v>220</v>
      </c>
      <c r="D37" s="3" t="s">
        <v>221</v>
      </c>
      <c r="E37" s="3" t="s">
        <v>218</v>
      </c>
      <c r="F37" s="3" t="s">
        <v>4</v>
      </c>
      <c r="G37" s="4">
        <f>DATE(2022,11,17)+TIME(18,56,26)</f>
        <v>44882.789189814815</v>
      </c>
      <c r="H37" s="3" t="s">
        <v>21</v>
      </c>
      <c r="I37" s="3" t="s">
        <v>222</v>
      </c>
      <c r="J37" s="3" t="s">
        <v>223</v>
      </c>
      <c r="K37" s="3" t="s">
        <v>7</v>
      </c>
      <c r="L37" s="3" t="s">
        <v>224</v>
      </c>
    </row>
    <row r="38" spans="1:12" ht="31.5" x14ac:dyDescent="0.25">
      <c r="A38" s="6" t="s">
        <v>225</v>
      </c>
      <c r="B38" s="1" t="s">
        <v>226</v>
      </c>
      <c r="C38" s="1" t="s">
        <v>227</v>
      </c>
      <c r="D38" s="1" t="s">
        <v>228</v>
      </c>
      <c r="E38" s="1" t="s">
        <v>225</v>
      </c>
      <c r="F38" s="1" t="s">
        <v>4</v>
      </c>
      <c r="G38" s="2">
        <f>DATE(2022,11,22)+TIME(11,12,36)</f>
        <v>44887.467083333337</v>
      </c>
      <c r="H38" s="1" t="s">
        <v>21</v>
      </c>
      <c r="I38" s="1" t="s">
        <v>229</v>
      </c>
      <c r="J38" s="1" t="s">
        <v>230</v>
      </c>
      <c r="K38" s="1" t="s">
        <v>7</v>
      </c>
      <c r="L38" s="1" t="s">
        <v>231</v>
      </c>
    </row>
    <row r="39" spans="1:12" ht="31.5" x14ac:dyDescent="0.25">
      <c r="A39" s="6" t="s">
        <v>232</v>
      </c>
      <c r="B39" s="3" t="s">
        <v>233</v>
      </c>
      <c r="C39" s="3" t="s">
        <v>234</v>
      </c>
      <c r="D39" s="3" t="s">
        <v>68</v>
      </c>
      <c r="E39" s="3" t="s">
        <v>232</v>
      </c>
      <c r="F39" s="3" t="s">
        <v>4</v>
      </c>
      <c r="G39" s="4">
        <f>DATE(2022,11,14)+TIME(15,53,26)</f>
        <v>44879.662106481483</v>
      </c>
      <c r="H39" s="3" t="s">
        <v>21</v>
      </c>
      <c r="I39" s="3" t="s">
        <v>235</v>
      </c>
      <c r="J39" s="3" t="s">
        <v>236</v>
      </c>
      <c r="K39" s="3" t="s">
        <v>7</v>
      </c>
      <c r="L39" s="3" t="s">
        <v>237</v>
      </c>
    </row>
    <row r="40" spans="1:12" ht="15.75" x14ac:dyDescent="0.25">
      <c r="A40" s="6" t="s">
        <v>238</v>
      </c>
      <c r="B40" s="1" t="s">
        <v>239</v>
      </c>
      <c r="C40" s="1" t="s">
        <v>193</v>
      </c>
      <c r="D40" s="1" t="s">
        <v>240</v>
      </c>
      <c r="E40" s="1" t="s">
        <v>238</v>
      </c>
      <c r="F40" s="1" t="s">
        <v>13</v>
      </c>
      <c r="G40" s="2">
        <f>DATE(2022,11,7)+TIME(13,39,49)</f>
        <v>44872.56931712963</v>
      </c>
      <c r="H40" s="1" t="s">
        <v>13</v>
      </c>
      <c r="I40" s="1" t="s">
        <v>241</v>
      </c>
      <c r="J40" s="1" t="s">
        <v>242</v>
      </c>
      <c r="K40" s="1" t="s">
        <v>7</v>
      </c>
      <c r="L40" s="1" t="s">
        <v>243</v>
      </c>
    </row>
    <row r="41" spans="1:12" ht="15.75" x14ac:dyDescent="0.25">
      <c r="A41" s="6" t="s">
        <v>244</v>
      </c>
      <c r="B41" s="3" t="s">
        <v>245</v>
      </c>
      <c r="C41" s="3" t="s">
        <v>246</v>
      </c>
      <c r="D41" s="3" t="s">
        <v>247</v>
      </c>
      <c r="E41" s="3" t="s">
        <v>244</v>
      </c>
      <c r="F41" s="3" t="s">
        <v>13</v>
      </c>
      <c r="G41" s="4">
        <f>DATE(2022,11,15)+TIME(14,47,30)</f>
        <v>44880.616319444445</v>
      </c>
      <c r="H41" s="3" t="s">
        <v>13</v>
      </c>
      <c r="I41" s="3" t="s">
        <v>248</v>
      </c>
      <c r="J41" s="3" t="s">
        <v>249</v>
      </c>
      <c r="K41" s="3" t="s">
        <v>7</v>
      </c>
      <c r="L41" s="3" t="s">
        <v>250</v>
      </c>
    </row>
    <row r="42" spans="1:12" ht="31.5" x14ac:dyDescent="0.25">
      <c r="A42" s="6" t="s">
        <v>251</v>
      </c>
      <c r="B42" s="1" t="s">
        <v>252</v>
      </c>
      <c r="C42" s="1" t="s">
        <v>253</v>
      </c>
      <c r="D42" s="1" t="s">
        <v>254</v>
      </c>
      <c r="E42" s="1" t="s">
        <v>251</v>
      </c>
      <c r="F42" s="1" t="s">
        <v>4</v>
      </c>
      <c r="G42" s="2">
        <f>DATE(2022,10,20)+TIME(19,6,59)</f>
        <v>44854.796516203707</v>
      </c>
      <c r="H42" s="1" t="s">
        <v>21</v>
      </c>
      <c r="I42" s="1" t="s">
        <v>255</v>
      </c>
      <c r="J42" s="1" t="s">
        <v>256</v>
      </c>
      <c r="K42" s="1" t="s">
        <v>7</v>
      </c>
      <c r="L42" s="1" t="s">
        <v>257</v>
      </c>
    </row>
    <row r="43" spans="1:12" ht="31.5" x14ac:dyDescent="0.25">
      <c r="A43" s="6" t="s">
        <v>258</v>
      </c>
      <c r="B43" s="3" t="s">
        <v>259</v>
      </c>
      <c r="C43" s="3" t="s">
        <v>260</v>
      </c>
      <c r="D43" s="3" t="s">
        <v>261</v>
      </c>
      <c r="E43" s="3" t="s">
        <v>258</v>
      </c>
      <c r="F43" s="3" t="s">
        <v>4</v>
      </c>
      <c r="G43" s="4">
        <f>DATE(2022,11,14)+TIME(22,7,44)</f>
        <v>44879.922037037039</v>
      </c>
      <c r="H43" s="3" t="s">
        <v>21</v>
      </c>
      <c r="I43" s="3" t="s">
        <v>262</v>
      </c>
      <c r="J43" s="3" t="s">
        <v>263</v>
      </c>
      <c r="K43" s="3" t="s">
        <v>7</v>
      </c>
      <c r="L43" s="3" t="s">
        <v>264</v>
      </c>
    </row>
    <row r="44" spans="1:12" ht="31.5" x14ac:dyDescent="0.25">
      <c r="A44" s="6" t="s">
        <v>265</v>
      </c>
      <c r="B44" s="3" t="s">
        <v>266</v>
      </c>
      <c r="C44" s="3" t="s">
        <v>267</v>
      </c>
      <c r="D44" s="3" t="s">
        <v>268</v>
      </c>
      <c r="E44" s="3" t="s">
        <v>265</v>
      </c>
      <c r="F44" s="3" t="s">
        <v>4</v>
      </c>
      <c r="G44" s="4">
        <f>DATE(2022,11,10)+TIME(8,49,4)</f>
        <v>44875.367407407408</v>
      </c>
      <c r="H44" s="3" t="s">
        <v>21</v>
      </c>
      <c r="I44" s="3" t="s">
        <v>269</v>
      </c>
      <c r="J44" s="3" t="s">
        <v>270</v>
      </c>
      <c r="K44" s="3" t="s">
        <v>7</v>
      </c>
      <c r="L44" s="3" t="s">
        <v>271</v>
      </c>
    </row>
    <row r="45" spans="1:12" ht="31.5" x14ac:dyDescent="0.25">
      <c r="A45" s="6" t="s">
        <v>272</v>
      </c>
      <c r="B45" s="1" t="s">
        <v>273</v>
      </c>
      <c r="C45" s="1" t="s">
        <v>274</v>
      </c>
      <c r="D45" s="1" t="s">
        <v>275</v>
      </c>
      <c r="E45" s="1" t="s">
        <v>272</v>
      </c>
      <c r="F45" s="1" t="s">
        <v>13</v>
      </c>
      <c r="G45" s="2">
        <f>DATE(2022,11,28)+TIME(19,41,55)</f>
        <v>44893.820775462962</v>
      </c>
      <c r="H45" s="1" t="s">
        <v>13</v>
      </c>
      <c r="I45" s="1" t="s">
        <v>149</v>
      </c>
      <c r="J45" s="1" t="s">
        <v>276</v>
      </c>
      <c r="K45" s="1" t="s">
        <v>7</v>
      </c>
      <c r="L45" s="1" t="s">
        <v>277</v>
      </c>
    </row>
    <row r="46" spans="1:12" ht="31.5" x14ac:dyDescent="0.25">
      <c r="A46" s="6" t="s">
        <v>278</v>
      </c>
      <c r="B46" s="3" t="s">
        <v>279</v>
      </c>
      <c r="C46" s="3" t="s">
        <v>280</v>
      </c>
      <c r="D46" s="3" t="s">
        <v>281</v>
      </c>
      <c r="E46" s="3" t="s">
        <v>278</v>
      </c>
      <c r="F46" s="3" t="s">
        <v>4</v>
      </c>
      <c r="G46" s="4">
        <f>DATE(2022,11,14)+TIME(16,50,0)</f>
        <v>44879.701388888891</v>
      </c>
      <c r="H46" s="3" t="s">
        <v>21</v>
      </c>
      <c r="I46" s="3" t="s">
        <v>282</v>
      </c>
      <c r="J46" s="3" t="s">
        <v>283</v>
      </c>
      <c r="K46" s="3" t="s">
        <v>7</v>
      </c>
      <c r="L46" s="3" t="s">
        <v>284</v>
      </c>
    </row>
    <row r="47" spans="1:12" ht="31.5" x14ac:dyDescent="0.25">
      <c r="A47" s="6" t="s">
        <v>285</v>
      </c>
      <c r="B47" s="3" t="s">
        <v>286</v>
      </c>
      <c r="C47" s="3" t="s">
        <v>287</v>
      </c>
      <c r="D47" s="3" t="s">
        <v>288</v>
      </c>
      <c r="E47" s="3" t="s">
        <v>285</v>
      </c>
      <c r="F47" s="3" t="s">
        <v>13</v>
      </c>
      <c r="G47" s="4">
        <f>DATE(2022,11,28)+TIME(14,21,41)</f>
        <v>44893.598391203705</v>
      </c>
      <c r="H47" s="3" t="s">
        <v>13</v>
      </c>
      <c r="I47" s="3" t="s">
        <v>289</v>
      </c>
      <c r="J47" s="3" t="s">
        <v>290</v>
      </c>
      <c r="K47" s="3" t="s">
        <v>7</v>
      </c>
      <c r="L47" s="3" t="s">
        <v>291</v>
      </c>
    </row>
    <row r="48" spans="1:12" ht="31.5" x14ac:dyDescent="0.25">
      <c r="A48" s="6" t="s">
        <v>292</v>
      </c>
      <c r="B48" s="1" t="s">
        <v>293</v>
      </c>
      <c r="C48" s="1" t="s">
        <v>188</v>
      </c>
      <c r="D48" s="1" t="s">
        <v>62</v>
      </c>
      <c r="E48" s="1" t="s">
        <v>292</v>
      </c>
      <c r="F48" s="1" t="s">
        <v>4</v>
      </c>
      <c r="G48" s="2">
        <f>DATE(2022,11,15)+TIME(21,9,14)</f>
        <v>44880.881412037037</v>
      </c>
      <c r="H48" s="1" t="s">
        <v>21</v>
      </c>
      <c r="I48" s="1" t="s">
        <v>294</v>
      </c>
      <c r="J48" s="1" t="s">
        <v>295</v>
      </c>
      <c r="K48" s="1" t="s">
        <v>7</v>
      </c>
      <c r="L48" s="1" t="s">
        <v>296</v>
      </c>
    </row>
    <row r="49" spans="1:12" ht="31.5" x14ac:dyDescent="0.25">
      <c r="A49" s="6" t="s">
        <v>297</v>
      </c>
      <c r="B49" s="3" t="s">
        <v>298</v>
      </c>
      <c r="C49" s="3" t="s">
        <v>154</v>
      </c>
      <c r="D49" s="3" t="s">
        <v>155</v>
      </c>
      <c r="E49" s="3" t="s">
        <v>297</v>
      </c>
      <c r="F49" s="3" t="s">
        <v>93</v>
      </c>
      <c r="G49" s="4">
        <f>DATE(2022,10,31)+TIME(7,1,20)</f>
        <v>44865.292592592596</v>
      </c>
      <c r="H49" s="3" t="s">
        <v>94</v>
      </c>
      <c r="I49" s="3" t="s">
        <v>156</v>
      </c>
      <c r="J49" s="3" t="s">
        <v>157</v>
      </c>
      <c r="K49" s="3" t="s">
        <v>7</v>
      </c>
      <c r="L49" s="3" t="s">
        <v>158</v>
      </c>
    </row>
    <row r="50" spans="1:12" ht="31.5" x14ac:dyDescent="0.25">
      <c r="A50" s="6" t="s">
        <v>299</v>
      </c>
      <c r="B50" s="1" t="s">
        <v>300</v>
      </c>
      <c r="C50" s="1" t="s">
        <v>301</v>
      </c>
      <c r="D50" s="1" t="s">
        <v>302</v>
      </c>
      <c r="E50" s="1" t="s">
        <v>299</v>
      </c>
      <c r="F50" s="1" t="s">
        <v>4</v>
      </c>
      <c r="G50" s="2">
        <f>DATE(2022,11,16)+TIME(8,9,57)</f>
        <v>44881.340243055558</v>
      </c>
      <c r="H50" s="1" t="s">
        <v>21</v>
      </c>
      <c r="I50" s="1" t="s">
        <v>303</v>
      </c>
      <c r="J50" s="1" t="s">
        <v>304</v>
      </c>
      <c r="K50" s="1" t="s">
        <v>7</v>
      </c>
      <c r="L50" s="1" t="s">
        <v>305</v>
      </c>
    </row>
    <row r="51" spans="1:12" ht="31.5" x14ac:dyDescent="0.25">
      <c r="A51" s="6" t="s">
        <v>306</v>
      </c>
      <c r="B51" s="3" t="s">
        <v>307</v>
      </c>
      <c r="C51" s="3" t="s">
        <v>308</v>
      </c>
      <c r="D51" s="3" t="s">
        <v>309</v>
      </c>
      <c r="E51" s="3" t="s">
        <v>306</v>
      </c>
      <c r="F51" s="3" t="s">
        <v>4</v>
      </c>
      <c r="G51" s="4">
        <f>DATE(2022,11,9)+TIME(11,30,12)</f>
        <v>44874.479305555556</v>
      </c>
      <c r="H51" s="3" t="s">
        <v>21</v>
      </c>
      <c r="I51" s="3" t="s">
        <v>310</v>
      </c>
      <c r="J51" s="3" t="s">
        <v>311</v>
      </c>
      <c r="K51" s="3" t="s">
        <v>7</v>
      </c>
      <c r="L51" s="3" t="s">
        <v>312</v>
      </c>
    </row>
    <row r="52" spans="1:12" ht="31.5" x14ac:dyDescent="0.25">
      <c r="A52" s="6" t="s">
        <v>313</v>
      </c>
      <c r="B52" s="3" t="s">
        <v>314</v>
      </c>
      <c r="C52" s="3" t="s">
        <v>128</v>
      </c>
      <c r="D52" s="3" t="s">
        <v>315</v>
      </c>
      <c r="E52" s="3" t="s">
        <v>313</v>
      </c>
      <c r="F52" s="3" t="s">
        <v>13</v>
      </c>
      <c r="G52" s="4">
        <f>DATE(2022,11,21)+TIME(8,49,38)</f>
        <v>44886.367800925924</v>
      </c>
      <c r="H52" s="3" t="s">
        <v>13</v>
      </c>
      <c r="I52" s="3" t="s">
        <v>316</v>
      </c>
      <c r="J52" s="3" t="s">
        <v>317</v>
      </c>
      <c r="K52" s="3" t="s">
        <v>7</v>
      </c>
      <c r="L52" s="3" t="s">
        <v>318</v>
      </c>
    </row>
    <row r="53" spans="1:12" ht="31.5" x14ac:dyDescent="0.25">
      <c r="A53" s="6" t="s">
        <v>319</v>
      </c>
      <c r="B53" s="1" t="s">
        <v>320</v>
      </c>
      <c r="C53" s="1" t="s">
        <v>207</v>
      </c>
      <c r="D53" s="1" t="s">
        <v>321</v>
      </c>
      <c r="E53" s="1" t="s">
        <v>319</v>
      </c>
      <c r="F53" s="1" t="s">
        <v>4</v>
      </c>
      <c r="G53" s="2">
        <f>DATE(2022,10,26)+TIME(11,38,15)</f>
        <v>44860.484895833331</v>
      </c>
      <c r="H53" s="1" t="s">
        <v>21</v>
      </c>
      <c r="I53" s="1" t="s">
        <v>208</v>
      </c>
      <c r="J53" s="1" t="s">
        <v>322</v>
      </c>
      <c r="K53" s="1" t="s">
        <v>7</v>
      </c>
      <c r="L53" s="1" t="s">
        <v>210</v>
      </c>
    </row>
    <row r="54" spans="1:12" ht="31.5" x14ac:dyDescent="0.25">
      <c r="A54" s="6" t="s">
        <v>323</v>
      </c>
      <c r="B54" s="1" t="s">
        <v>324</v>
      </c>
      <c r="C54" s="1" t="s">
        <v>220</v>
      </c>
      <c r="D54" s="1" t="s">
        <v>68</v>
      </c>
      <c r="E54" s="1" t="s">
        <v>323</v>
      </c>
      <c r="F54" s="1" t="s">
        <v>4</v>
      </c>
      <c r="G54" s="2">
        <f>DATE(2022,11,15)+TIME(0,15,11)</f>
        <v>44880.01054398148</v>
      </c>
      <c r="H54" s="1" t="s">
        <v>21</v>
      </c>
      <c r="I54" s="1" t="s">
        <v>325</v>
      </c>
      <c r="J54" s="1" t="s">
        <v>326</v>
      </c>
      <c r="K54" s="1" t="s">
        <v>7</v>
      </c>
      <c r="L54" s="1" t="s">
        <v>327</v>
      </c>
    </row>
    <row r="55" spans="1:12" ht="31.5" x14ac:dyDescent="0.25">
      <c r="A55" s="6" t="s">
        <v>329</v>
      </c>
      <c r="B55" s="1" t="s">
        <v>330</v>
      </c>
      <c r="C55" s="1" t="s">
        <v>220</v>
      </c>
      <c r="D55" s="1" t="s">
        <v>331</v>
      </c>
      <c r="E55" s="1" t="s">
        <v>329</v>
      </c>
      <c r="F55" s="1" t="s">
        <v>4</v>
      </c>
      <c r="G55" s="2">
        <f>DATE(2022,11,10)+TIME(17,9,19)</f>
        <v>44875.714803240742</v>
      </c>
      <c r="H55" s="1" t="s">
        <v>21</v>
      </c>
      <c r="I55" s="1" t="s">
        <v>332</v>
      </c>
      <c r="J55" s="1" t="s">
        <v>333</v>
      </c>
      <c r="K55" s="1" t="s">
        <v>7</v>
      </c>
      <c r="L55" s="1" t="s">
        <v>334</v>
      </c>
    </row>
    <row r="56" spans="1:12" ht="31.5" x14ac:dyDescent="0.25">
      <c r="A56" s="6" t="s">
        <v>335</v>
      </c>
      <c r="B56" s="3" t="s">
        <v>336</v>
      </c>
      <c r="C56" s="3" t="s">
        <v>337</v>
      </c>
      <c r="D56" s="3" t="s">
        <v>338</v>
      </c>
      <c r="E56" s="3" t="s">
        <v>335</v>
      </c>
      <c r="F56" s="3" t="s">
        <v>93</v>
      </c>
      <c r="G56" s="4">
        <f>DATE(2022,11,28)+TIME(14,11,0)</f>
        <v>44893.59097222222</v>
      </c>
      <c r="H56" s="3" t="s">
        <v>94</v>
      </c>
      <c r="I56" s="3" t="s">
        <v>5</v>
      </c>
      <c r="J56" s="3" t="s">
        <v>339</v>
      </c>
      <c r="K56" s="3" t="s">
        <v>7</v>
      </c>
      <c r="L56" s="3" t="s">
        <v>340</v>
      </c>
    </row>
    <row r="57" spans="1:12" ht="47.25" x14ac:dyDescent="0.25">
      <c r="A57" s="6" t="s">
        <v>341</v>
      </c>
      <c r="B57" s="1" t="s">
        <v>342</v>
      </c>
      <c r="C57" s="1" t="s">
        <v>343</v>
      </c>
      <c r="D57" s="1" t="s">
        <v>344</v>
      </c>
      <c r="E57" s="1" t="s">
        <v>341</v>
      </c>
      <c r="F57" s="1" t="s">
        <v>93</v>
      </c>
      <c r="G57" s="2">
        <f>DATE(2022,11,28)+TIME(14,3,53)</f>
        <v>44893.586030092592</v>
      </c>
      <c r="H57" s="1" t="s">
        <v>94</v>
      </c>
      <c r="I57" s="1" t="s">
        <v>5</v>
      </c>
      <c r="J57" s="1" t="s">
        <v>345</v>
      </c>
      <c r="K57" s="1" t="s">
        <v>7</v>
      </c>
      <c r="L57" s="1" t="s">
        <v>346</v>
      </c>
    </row>
    <row r="58" spans="1:12" ht="31.5" x14ac:dyDescent="0.25">
      <c r="A58" s="6" t="s">
        <v>351</v>
      </c>
      <c r="B58" s="3" t="s">
        <v>352</v>
      </c>
      <c r="C58" s="3" t="s">
        <v>121</v>
      </c>
      <c r="D58" s="3" t="s">
        <v>353</v>
      </c>
      <c r="E58" s="3" t="s">
        <v>351</v>
      </c>
      <c r="F58" s="3" t="s">
        <v>13</v>
      </c>
      <c r="G58" s="4">
        <f>DATE(2022,11,8)+TIME(10,1,58)</f>
        <v>44873.418032407404</v>
      </c>
      <c r="H58" s="3" t="s">
        <v>13</v>
      </c>
      <c r="I58" s="3" t="s">
        <v>123</v>
      </c>
      <c r="J58" s="3" t="s">
        <v>124</v>
      </c>
      <c r="K58" s="3" t="s">
        <v>7</v>
      </c>
      <c r="L58" s="3" t="s">
        <v>125</v>
      </c>
    </row>
    <row r="59" spans="1:12" ht="31.5" x14ac:dyDescent="0.25">
      <c r="A59" s="6" t="s">
        <v>355</v>
      </c>
      <c r="B59" s="3" t="s">
        <v>356</v>
      </c>
      <c r="C59" s="3" t="s">
        <v>11</v>
      </c>
      <c r="D59" s="3" t="s">
        <v>357</v>
      </c>
      <c r="E59" s="3" t="s">
        <v>355</v>
      </c>
      <c r="F59" s="3" t="s">
        <v>13</v>
      </c>
      <c r="G59" s="4">
        <f>DATE(2022,12,12)+TIME(9,36,18)</f>
        <v>44907.400208333333</v>
      </c>
      <c r="H59" s="3" t="s">
        <v>13</v>
      </c>
      <c r="I59" s="3" t="s">
        <v>310</v>
      </c>
      <c r="J59" s="3" t="s">
        <v>358</v>
      </c>
      <c r="K59" s="3" t="s">
        <v>7</v>
      </c>
      <c r="L59" s="3" t="s">
        <v>359</v>
      </c>
    </row>
    <row r="60" spans="1:12" ht="31.5" x14ac:dyDescent="0.25">
      <c r="A60" s="6" t="s">
        <v>360</v>
      </c>
      <c r="B60" s="1" t="s">
        <v>361</v>
      </c>
      <c r="C60" s="1" t="s">
        <v>347</v>
      </c>
      <c r="D60" s="1" t="s">
        <v>268</v>
      </c>
      <c r="E60" s="1" t="s">
        <v>360</v>
      </c>
      <c r="F60" s="1" t="s">
        <v>4</v>
      </c>
      <c r="G60" s="2">
        <f>DATE(2022,12,12)+TIME(12,19,45)</f>
        <v>44907.513715277775</v>
      </c>
      <c r="H60" s="1" t="s">
        <v>21</v>
      </c>
      <c r="I60" s="1" t="s">
        <v>348</v>
      </c>
      <c r="J60" s="1" t="s">
        <v>349</v>
      </c>
      <c r="K60" s="1" t="s">
        <v>7</v>
      </c>
      <c r="L60" s="1" t="s">
        <v>350</v>
      </c>
    </row>
    <row r="61" spans="1:12" ht="31.5" x14ac:dyDescent="0.25">
      <c r="A61" s="6" t="s">
        <v>362</v>
      </c>
      <c r="B61" s="1" t="s">
        <v>363</v>
      </c>
      <c r="C61" s="1" t="s">
        <v>72</v>
      </c>
      <c r="D61" s="1" t="s">
        <v>364</v>
      </c>
      <c r="E61" s="1" t="s">
        <v>362</v>
      </c>
      <c r="F61" s="1" t="s">
        <v>4</v>
      </c>
      <c r="G61" s="2">
        <f>DATE(2022,11,8)+TIME(11,43,3)</f>
        <v>44873.488229166665</v>
      </c>
      <c r="H61" s="1" t="s">
        <v>21</v>
      </c>
      <c r="I61" s="1" t="s">
        <v>73</v>
      </c>
      <c r="J61" s="1" t="s">
        <v>365</v>
      </c>
      <c r="K61" s="1" t="s">
        <v>7</v>
      </c>
      <c r="L61" s="1" t="s">
        <v>366</v>
      </c>
    </row>
    <row r="62" spans="1:12" ht="31.5" x14ac:dyDescent="0.25">
      <c r="A62" s="6" t="s">
        <v>367</v>
      </c>
      <c r="B62" s="3" t="s">
        <v>368</v>
      </c>
      <c r="C62" s="3" t="s">
        <v>369</v>
      </c>
      <c r="D62" s="3" t="s">
        <v>370</v>
      </c>
      <c r="E62" s="3" t="s">
        <v>367</v>
      </c>
      <c r="F62" s="3" t="s">
        <v>4</v>
      </c>
      <c r="G62" s="4">
        <f>DATE(2022,11,28)+TIME(15,51,20)</f>
        <v>44893.66064814815</v>
      </c>
      <c r="H62" s="3" t="s">
        <v>21</v>
      </c>
      <c r="I62" s="3" t="s">
        <v>371</v>
      </c>
      <c r="J62" s="3" t="s">
        <v>372</v>
      </c>
      <c r="K62" s="3" t="s">
        <v>7</v>
      </c>
      <c r="L62" s="3" t="s">
        <v>373</v>
      </c>
    </row>
    <row r="63" spans="1:12" ht="31.5" x14ac:dyDescent="0.25">
      <c r="A63" s="6" t="s">
        <v>374</v>
      </c>
      <c r="B63" s="1" t="s">
        <v>375</v>
      </c>
      <c r="C63" s="1" t="s">
        <v>376</v>
      </c>
      <c r="D63" s="1" t="s">
        <v>377</v>
      </c>
      <c r="E63" s="1" t="s">
        <v>374</v>
      </c>
      <c r="F63" s="1" t="s">
        <v>13</v>
      </c>
      <c r="G63" s="2">
        <f>DATE(2022,12,6)+TIME(10,28,14)</f>
        <v>44901.436273148145</v>
      </c>
      <c r="H63" s="1" t="s">
        <v>13</v>
      </c>
      <c r="I63" s="1" t="s">
        <v>378</v>
      </c>
      <c r="J63" s="1" t="s">
        <v>379</v>
      </c>
      <c r="K63" s="1" t="s">
        <v>7</v>
      </c>
      <c r="L63" s="1" t="s">
        <v>380</v>
      </c>
    </row>
    <row r="64" spans="1:12" ht="31.5" x14ac:dyDescent="0.25">
      <c r="A64" s="6" t="s">
        <v>381</v>
      </c>
      <c r="B64" s="3" t="s">
        <v>382</v>
      </c>
      <c r="C64" s="3" t="s">
        <v>383</v>
      </c>
      <c r="D64" s="3" t="s">
        <v>384</v>
      </c>
      <c r="E64" s="3" t="s">
        <v>381</v>
      </c>
      <c r="F64" s="3" t="s">
        <v>4</v>
      </c>
      <c r="G64" s="4">
        <f>DATE(2022,11,22)+TIME(11,25,59)</f>
        <v>44887.476377314815</v>
      </c>
      <c r="H64" s="3" t="s">
        <v>21</v>
      </c>
      <c r="I64" s="3" t="s">
        <v>229</v>
      </c>
      <c r="J64" s="3" t="s">
        <v>385</v>
      </c>
      <c r="K64" s="3" t="s">
        <v>7</v>
      </c>
      <c r="L64" s="3" t="s">
        <v>386</v>
      </c>
    </row>
    <row r="65" spans="1:12" ht="31.5" x14ac:dyDescent="0.25">
      <c r="A65" s="6" t="s">
        <v>387</v>
      </c>
      <c r="B65" s="3" t="s">
        <v>388</v>
      </c>
      <c r="C65" s="3" t="s">
        <v>389</v>
      </c>
      <c r="D65" s="3" t="s">
        <v>390</v>
      </c>
      <c r="E65" s="3" t="s">
        <v>387</v>
      </c>
      <c r="F65" s="3" t="s">
        <v>93</v>
      </c>
      <c r="G65" s="4">
        <f>DATE(2022,11,28)+TIME(15,6,12)</f>
        <v>44893.629305555558</v>
      </c>
      <c r="H65" s="3" t="s">
        <v>94</v>
      </c>
      <c r="I65" s="3" t="s">
        <v>156</v>
      </c>
      <c r="J65" s="3" t="s">
        <v>157</v>
      </c>
      <c r="K65" s="3" t="s">
        <v>7</v>
      </c>
      <c r="L65" s="3" t="s">
        <v>158</v>
      </c>
    </row>
    <row r="66" spans="1:12" ht="31.5" x14ac:dyDescent="0.25">
      <c r="A66" s="6" t="s">
        <v>391</v>
      </c>
      <c r="B66" s="1" t="s">
        <v>392</v>
      </c>
      <c r="C66" s="1" t="s">
        <v>19</v>
      </c>
      <c r="D66" s="1" t="s">
        <v>393</v>
      </c>
      <c r="E66" s="1" t="s">
        <v>391</v>
      </c>
      <c r="F66" s="1" t="s">
        <v>4</v>
      </c>
      <c r="G66" s="2">
        <f>DATE(2022,10,27)+TIME(13,58,9)</f>
        <v>44861.582048611112</v>
      </c>
      <c r="H66" s="1" t="s">
        <v>21</v>
      </c>
      <c r="I66" s="1" t="s">
        <v>394</v>
      </c>
      <c r="J66" s="1" t="s">
        <v>395</v>
      </c>
      <c r="K66" s="1" t="s">
        <v>7</v>
      </c>
      <c r="L66" s="1" t="s">
        <v>396</v>
      </c>
    </row>
    <row r="67" spans="1:12" ht="31.5" x14ac:dyDescent="0.25">
      <c r="A67" s="6" t="s">
        <v>397</v>
      </c>
      <c r="B67" s="3" t="s">
        <v>398</v>
      </c>
      <c r="C67" s="3" t="s">
        <v>76</v>
      </c>
      <c r="D67" s="3" t="s">
        <v>399</v>
      </c>
      <c r="E67" s="3" t="s">
        <v>397</v>
      </c>
      <c r="F67" s="3" t="s">
        <v>481</v>
      </c>
      <c r="G67" s="4">
        <f>DATE(2022,10,26)+TIME(10,44,20)</f>
        <v>44860.447453703702</v>
      </c>
      <c r="H67" s="3" t="s">
        <v>21</v>
      </c>
      <c r="I67" s="3" t="s">
        <v>5</v>
      </c>
      <c r="J67" s="3" t="s">
        <v>78</v>
      </c>
      <c r="K67" s="3" t="s">
        <v>7</v>
      </c>
      <c r="L67" s="3" t="s">
        <v>79</v>
      </c>
    </row>
    <row r="68" spans="1:12" ht="47.25" x14ac:dyDescent="0.25">
      <c r="A68" s="6" t="s">
        <v>400</v>
      </c>
      <c r="B68" s="3" t="s">
        <v>401</v>
      </c>
      <c r="C68" s="3" t="s">
        <v>402</v>
      </c>
      <c r="D68" s="3" t="s">
        <v>403</v>
      </c>
      <c r="E68" s="3" t="s">
        <v>400</v>
      </c>
      <c r="F68" s="3" t="s">
        <v>13</v>
      </c>
      <c r="G68" s="4">
        <f>DATE(2022,11,7)+TIME(8,9,17)</f>
        <v>44872.339780092596</v>
      </c>
      <c r="H68" s="3" t="s">
        <v>13</v>
      </c>
      <c r="I68" s="3" t="s">
        <v>404</v>
      </c>
      <c r="J68" s="3" t="s">
        <v>405</v>
      </c>
      <c r="K68" s="3" t="s">
        <v>7</v>
      </c>
      <c r="L68" s="3" t="s">
        <v>406</v>
      </c>
    </row>
    <row r="69" spans="1:12" ht="31.5" x14ac:dyDescent="0.25">
      <c r="A69" s="6" t="s">
        <v>407</v>
      </c>
      <c r="B69" s="3" t="s">
        <v>408</v>
      </c>
      <c r="C69" s="3" t="s">
        <v>409</v>
      </c>
      <c r="D69" s="3" t="s">
        <v>410</v>
      </c>
      <c r="E69" s="3" t="s">
        <v>407</v>
      </c>
      <c r="F69" s="3" t="s">
        <v>4</v>
      </c>
      <c r="G69" s="4">
        <f>DATE(2022,11,22)+TIME(14,4,27)</f>
        <v>44887.586423611108</v>
      </c>
      <c r="H69" s="3" t="s">
        <v>21</v>
      </c>
      <c r="I69" s="3" t="s">
        <v>411</v>
      </c>
      <c r="J69" s="3" t="s">
        <v>412</v>
      </c>
      <c r="K69" s="3" t="s">
        <v>7</v>
      </c>
      <c r="L69" s="3" t="s">
        <v>413</v>
      </c>
    </row>
    <row r="70" spans="1:12" ht="31.5" x14ac:dyDescent="0.25">
      <c r="A70" s="6" t="s">
        <v>414</v>
      </c>
      <c r="B70" s="1" t="s">
        <v>415</v>
      </c>
      <c r="C70" s="1" t="s">
        <v>354</v>
      </c>
      <c r="D70" s="1" t="s">
        <v>416</v>
      </c>
      <c r="E70" s="1" t="s">
        <v>414</v>
      </c>
      <c r="F70" s="1" t="s">
        <v>4</v>
      </c>
      <c r="G70" s="2">
        <f>DATE(2022,11,15)+TIME(15,36,41)</f>
        <v>44880.65047453704</v>
      </c>
      <c r="H70" s="1" t="s">
        <v>21</v>
      </c>
      <c r="I70" s="1" t="s">
        <v>417</v>
      </c>
      <c r="J70" s="1" t="s">
        <v>418</v>
      </c>
      <c r="K70" s="1" t="s">
        <v>7</v>
      </c>
      <c r="L70" s="1" t="s">
        <v>419</v>
      </c>
    </row>
    <row r="71" spans="1:12" ht="31.5" x14ac:dyDescent="0.25">
      <c r="A71" s="6" t="s">
        <v>420</v>
      </c>
      <c r="B71" s="3" t="s">
        <v>421</v>
      </c>
      <c r="C71" s="3" t="s">
        <v>422</v>
      </c>
      <c r="D71" s="3" t="s">
        <v>423</v>
      </c>
      <c r="E71" s="3" t="s">
        <v>420</v>
      </c>
      <c r="F71" s="3" t="s">
        <v>93</v>
      </c>
      <c r="G71" s="4">
        <f>DATE(2022,11,14)+TIME(11,48,29)</f>
        <v>44879.492002314815</v>
      </c>
      <c r="H71" s="3" t="s">
        <v>93</v>
      </c>
      <c r="I71" s="3" t="s">
        <v>255</v>
      </c>
      <c r="J71" s="3" t="s">
        <v>424</v>
      </c>
      <c r="K71" s="3" t="s">
        <v>7</v>
      </c>
      <c r="L71" s="3" t="s">
        <v>425</v>
      </c>
    </row>
    <row r="72" spans="1:12" ht="47.25" x14ac:dyDescent="0.25">
      <c r="A72" s="6" t="s">
        <v>426</v>
      </c>
      <c r="B72" s="1" t="s">
        <v>427</v>
      </c>
      <c r="C72" s="1" t="s">
        <v>328</v>
      </c>
      <c r="D72" s="1" t="s">
        <v>428</v>
      </c>
      <c r="E72" s="1" t="s">
        <v>426</v>
      </c>
      <c r="F72" s="1" t="s">
        <v>4</v>
      </c>
      <c r="G72" s="2">
        <f>DATE(2022,11,14)+TIME(11,53,27)</f>
        <v>44879.495451388888</v>
      </c>
      <c r="H72" s="1" t="s">
        <v>21</v>
      </c>
      <c r="I72" s="1" t="s">
        <v>429</v>
      </c>
      <c r="J72" s="1" t="s">
        <v>430</v>
      </c>
      <c r="K72" s="1" t="s">
        <v>7</v>
      </c>
      <c r="L72" s="1" t="s">
        <v>431</v>
      </c>
    </row>
    <row r="73" spans="1:12" ht="31.5" x14ac:dyDescent="0.25">
      <c r="A73" s="6" t="s">
        <v>432</v>
      </c>
      <c r="B73" s="3" t="s">
        <v>433</v>
      </c>
      <c r="C73" s="3" t="s">
        <v>434</v>
      </c>
      <c r="D73" s="3" t="s">
        <v>435</v>
      </c>
      <c r="E73" s="3" t="s">
        <v>432</v>
      </c>
      <c r="F73" s="3" t="s">
        <v>13</v>
      </c>
      <c r="G73" s="4">
        <f>DATE(2022,11,30)+TIME(14,47,4)</f>
        <v>44895.616018518522</v>
      </c>
      <c r="H73" s="3" t="s">
        <v>13</v>
      </c>
      <c r="I73" s="3" t="s">
        <v>436</v>
      </c>
      <c r="J73" s="3" t="s">
        <v>437</v>
      </c>
      <c r="K73" s="3" t="s">
        <v>7</v>
      </c>
      <c r="L73" s="3" t="s">
        <v>438</v>
      </c>
    </row>
    <row r="74" spans="1:12" ht="31.5" x14ac:dyDescent="0.25">
      <c r="A74" s="6" t="s">
        <v>439</v>
      </c>
      <c r="B74" s="1" t="s">
        <v>440</v>
      </c>
      <c r="C74" s="1" t="s">
        <v>441</v>
      </c>
      <c r="D74" s="1" t="s">
        <v>442</v>
      </c>
      <c r="E74" s="1" t="s">
        <v>439</v>
      </c>
      <c r="F74" s="1" t="s">
        <v>4</v>
      </c>
      <c r="G74" s="2">
        <f>DATE(2022,11,14)+TIME(14,49,29)</f>
        <v>44879.617696759262</v>
      </c>
      <c r="H74" s="1" t="s">
        <v>21</v>
      </c>
      <c r="I74" s="1" t="s">
        <v>5</v>
      </c>
      <c r="J74" s="1" t="s">
        <v>190</v>
      </c>
      <c r="K74" s="1" t="s">
        <v>7</v>
      </c>
      <c r="L74" s="1" t="s">
        <v>8</v>
      </c>
    </row>
    <row r="75" spans="1:12" ht="31.5" x14ac:dyDescent="0.25">
      <c r="A75" s="6" t="s">
        <v>443</v>
      </c>
      <c r="B75" s="3" t="s">
        <v>444</v>
      </c>
      <c r="C75" s="3" t="s">
        <v>147</v>
      </c>
      <c r="D75" s="3" t="s">
        <v>445</v>
      </c>
      <c r="E75" s="3" t="s">
        <v>443</v>
      </c>
      <c r="F75" s="3" t="s">
        <v>13</v>
      </c>
      <c r="G75" s="4">
        <f>DATE(2022,12,9)+TIME(12,28,3)</f>
        <v>44904.519479166665</v>
      </c>
      <c r="H75" s="3" t="s">
        <v>13</v>
      </c>
      <c r="I75" s="3" t="s">
        <v>14</v>
      </c>
      <c r="J75" s="3" t="s">
        <v>446</v>
      </c>
      <c r="K75" s="3" t="s">
        <v>7</v>
      </c>
      <c r="L75" s="3" t="s">
        <v>447</v>
      </c>
    </row>
    <row r="76" spans="1:12" ht="31.5" x14ac:dyDescent="0.25">
      <c r="A76" s="6" t="s">
        <v>448</v>
      </c>
      <c r="B76" s="1" t="s">
        <v>449</v>
      </c>
      <c r="C76" s="1" t="s">
        <v>450</v>
      </c>
      <c r="D76" s="1" t="s">
        <v>451</v>
      </c>
      <c r="E76" s="1" t="s">
        <v>448</v>
      </c>
      <c r="F76" s="1" t="s">
        <v>13</v>
      </c>
      <c r="G76" s="2">
        <f>DATE(2022,11,7)+TIME(16,56,30)</f>
        <v>44872.70590277778</v>
      </c>
      <c r="H76" s="1" t="s">
        <v>13</v>
      </c>
      <c r="I76" s="1" t="s">
        <v>235</v>
      </c>
      <c r="J76" s="1" t="s">
        <v>452</v>
      </c>
      <c r="K76" s="1" t="s">
        <v>7</v>
      </c>
      <c r="L76" s="1" t="s">
        <v>453</v>
      </c>
    </row>
    <row r="77" spans="1:12" ht="31.5" x14ac:dyDescent="0.25">
      <c r="A77" s="6" t="s">
        <v>454</v>
      </c>
      <c r="B77" s="3" t="s">
        <v>455</v>
      </c>
      <c r="C77" s="3" t="s">
        <v>115</v>
      </c>
      <c r="D77" s="3" t="s">
        <v>456</v>
      </c>
      <c r="E77" s="3" t="s">
        <v>454</v>
      </c>
      <c r="F77" s="3" t="s">
        <v>4</v>
      </c>
      <c r="G77" s="4">
        <f>DATE(2022,11,15)+TIME(11,0,10)</f>
        <v>44880.458449074074</v>
      </c>
      <c r="H77" s="3" t="s">
        <v>21</v>
      </c>
      <c r="I77" s="3" t="s">
        <v>116</v>
      </c>
      <c r="J77" s="3" t="s">
        <v>117</v>
      </c>
      <c r="K77" s="3" t="s">
        <v>7</v>
      </c>
      <c r="L77" s="3" t="s">
        <v>118</v>
      </c>
    </row>
    <row r="78" spans="1:12" ht="31.5" x14ac:dyDescent="0.25">
      <c r="A78" s="6" t="s">
        <v>457</v>
      </c>
      <c r="B78" s="1" t="s">
        <v>458</v>
      </c>
      <c r="C78" s="1" t="s">
        <v>459</v>
      </c>
      <c r="D78" s="1" t="s">
        <v>214</v>
      </c>
      <c r="E78" s="1" t="s">
        <v>457</v>
      </c>
      <c r="F78" s="1" t="s">
        <v>13</v>
      </c>
      <c r="G78" s="2">
        <f>DATE(2022,11,16)+TIME(14,53,48)</f>
        <v>44881.620694444442</v>
      </c>
      <c r="H78" s="1" t="s">
        <v>13</v>
      </c>
      <c r="I78" s="1" t="s">
        <v>14</v>
      </c>
      <c r="J78" s="1" t="s">
        <v>460</v>
      </c>
      <c r="K78" s="1"/>
      <c r="L78" s="1" t="s">
        <v>461</v>
      </c>
    </row>
    <row r="79" spans="1:12" ht="47.25" x14ac:dyDescent="0.25">
      <c r="A79" s="6" t="s">
        <v>462</v>
      </c>
      <c r="B79" s="3" t="s">
        <v>463</v>
      </c>
      <c r="C79" s="3" t="s">
        <v>464</v>
      </c>
      <c r="D79" s="3" t="s">
        <v>465</v>
      </c>
      <c r="E79" s="3" t="s">
        <v>462</v>
      </c>
      <c r="F79" s="3" t="s">
        <v>4</v>
      </c>
      <c r="G79" s="4">
        <f>DATE(2022,10,26)+TIME(10,42,46)</f>
        <v>44860.44636574074</v>
      </c>
      <c r="H79" s="3" t="s">
        <v>21</v>
      </c>
      <c r="I79" s="3" t="s">
        <v>466</v>
      </c>
      <c r="J79" s="3" t="s">
        <v>467</v>
      </c>
      <c r="K79" s="3" t="s">
        <v>7</v>
      </c>
      <c r="L79" s="3" t="s">
        <v>468</v>
      </c>
    </row>
  </sheetData>
  <pageMargins left="0.75" right="0.75" top="1" bottom="1" header="0.5" footer="0.5"/>
  <pageSetup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Short, Charnita</cp:lastModifiedBy>
  <dcterms:created xsi:type="dcterms:W3CDTF">2022-12-15T22:49:42Z</dcterms:created>
  <dcterms:modified xsi:type="dcterms:W3CDTF">2022-12-15T22:52:07Z</dcterms:modified>
  <cp:category/>
  <cp:contentStatus/>
</cp:coreProperties>
</file>