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https://eeipower-my.sharepoint.com/personal/cgarvin_eei_org/Documents/USWAG/Workshops/2022/"/>
    </mc:Choice>
  </mc:AlternateContent>
  <xr:revisionPtr revIDLastSave="8" documentId="8_{F7C84B03-5A08-4ECD-B9A0-B8556DCC4D7C}" xr6:coauthVersionLast="47" xr6:coauthVersionMax="47" xr10:uidLastSave="{3D1E7CE6-EBCC-4330-B218-CD5E1A6228EA}"/>
  <bookViews>
    <workbookView xWindow="-120" yWindow="-120" windowWidth="29040" windowHeight="15840" xr2:uid="{00000000-000D-0000-FFFF-FFFF00000000}"/>
  </bookViews>
  <sheets>
    <sheet name="Registran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8" i="2" l="1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<sst xmlns="http://schemas.openxmlformats.org/spreadsheetml/2006/main" count="1687" uniqueCount="814">
  <si>
    <t>Addison, Nakia</t>
  </si>
  <si>
    <t>TRC Companies</t>
  </si>
  <si>
    <t>Project Manager</t>
  </si>
  <si>
    <t>USWAG Affiliate</t>
  </si>
  <si>
    <t>Greenville</t>
  </si>
  <si>
    <t>50 International Drive</t>
  </si>
  <si>
    <t>USA</t>
  </si>
  <si>
    <t>GREENVILLE, SC  29615</t>
  </si>
  <si>
    <t>Aiken, James</t>
  </si>
  <si>
    <t>Barr Engineering Company</t>
  </si>
  <si>
    <t>Vice President</t>
  </si>
  <si>
    <t>Minneapolis</t>
  </si>
  <si>
    <t>4300 MarketPointe Dr</t>
  </si>
  <si>
    <t>MINNEAPOLIS, MN  55435</t>
  </si>
  <si>
    <t>Amaya, Pedro</t>
  </si>
  <si>
    <t>GEI Consultants, Inc.</t>
  </si>
  <si>
    <t>Senior Consultant</t>
  </si>
  <si>
    <t>Worthington</t>
  </si>
  <si>
    <t>499 Olenwood Avenue</t>
  </si>
  <si>
    <t>WORTHINGTON, OH  43085</t>
  </si>
  <si>
    <t>Amey, Glenn</t>
  </si>
  <si>
    <t>Charah Solutions, Inc.</t>
  </si>
  <si>
    <t>Business Development</t>
  </si>
  <si>
    <t>Charlotte</t>
  </si>
  <si>
    <t>435 South Tryon St_x000D_
Suite 180</t>
  </si>
  <si>
    <t>CHARLOTTE, NC  28202</t>
  </si>
  <si>
    <t>Amicon, Tony</t>
  </si>
  <si>
    <t>Civil &amp; Environmental Consultants, Inc.</t>
  </si>
  <si>
    <t>Pittsburgh</t>
  </si>
  <si>
    <t>333 Baldwin Rd</t>
  </si>
  <si>
    <t>PITTSBURGH, PA  15205</t>
  </si>
  <si>
    <t>AUNGST, DEANNA</t>
  </si>
  <si>
    <t>Environmental Standards Inc.</t>
  </si>
  <si>
    <t>Data Manager</t>
  </si>
  <si>
    <t>Valley Forge</t>
  </si>
  <si>
    <t>1140 Valley Forge Rd_x000D_
PO Box 810</t>
  </si>
  <si>
    <t>VALLEY FORGE, PA  19482</t>
  </si>
  <si>
    <t>Babichuk, Kelly</t>
  </si>
  <si>
    <t>ASHCOR</t>
  </si>
  <si>
    <t>Vice President &amp; General Manager</t>
  </si>
  <si>
    <t>Calgary</t>
  </si>
  <si>
    <t>5301 Forand Street SW</t>
  </si>
  <si>
    <t>CALGARY, AB  T3E 8B4</t>
  </si>
  <si>
    <t>Bacher, David</t>
  </si>
  <si>
    <t>NRG Energy, Inc.</t>
  </si>
  <si>
    <t>Senior Regional Manager</t>
  </si>
  <si>
    <t>USWAG Member</t>
  </si>
  <si>
    <t>Dagsboro</t>
  </si>
  <si>
    <t>29416 Power Plant Road</t>
  </si>
  <si>
    <t>DAGSBORO, DE  19939</t>
  </si>
  <si>
    <t>Baker, Robert</t>
  </si>
  <si>
    <t>Tetra Tech, Inc.</t>
  </si>
  <si>
    <t>Sr. Geoenvironmental Engineering Manager</t>
  </si>
  <si>
    <t>400 Penn Center Blvd_x000D_
Suite 200</t>
  </si>
  <si>
    <t>PITTSBURGH, PA  15235</t>
  </si>
  <si>
    <t>Ballance, Matt</t>
  </si>
  <si>
    <t>Vistra Corp</t>
  </si>
  <si>
    <t>Senior Project Engineering</t>
  </si>
  <si>
    <t>Collinsville</t>
  </si>
  <si>
    <t>1500 Eastport Plaza Drive</t>
  </si>
  <si>
    <t>COLLINSVILLE, IL  62234</t>
  </si>
  <si>
    <t>Bardsley, David</t>
  </si>
  <si>
    <t>Griffin Dewatering</t>
  </si>
  <si>
    <t>Director of Business Development/ Geologist</t>
  </si>
  <si>
    <t>Houston</t>
  </si>
  <si>
    <t>5306 Clinton Dr</t>
  </si>
  <si>
    <t>HOUSTON, TX  77020</t>
  </si>
  <si>
    <t>Bargaheiser, Keith</t>
  </si>
  <si>
    <t>US Sales Manager, Ashcor</t>
  </si>
  <si>
    <t>Beckman, Nate</t>
  </si>
  <si>
    <t>LG&amp;E and KU Energy</t>
  </si>
  <si>
    <t>Environmental Scientist III</t>
  </si>
  <si>
    <t>Louisville</t>
  </si>
  <si>
    <t>220 W Main St</t>
  </si>
  <si>
    <t>LOUISVILLE, KY  40202-000</t>
  </si>
  <si>
    <t>Black, Amanda</t>
  </si>
  <si>
    <t>Principal</t>
  </si>
  <si>
    <t>Export</t>
  </si>
  <si>
    <t>4000 Triangle Lane_x000D_
Suite 200</t>
  </si>
  <si>
    <t>EXPORT, PA  15632</t>
  </si>
  <si>
    <t>Blair, Scott</t>
  </si>
  <si>
    <t>Talen Energy</t>
  </si>
  <si>
    <t>VP – Major Projects</t>
  </si>
  <si>
    <t>Baltimore</t>
  </si>
  <si>
    <t>1005 Brandon Shores Rd, Suite 100</t>
  </si>
  <si>
    <t>BALTIMORE, MD  21226</t>
  </si>
  <si>
    <t>Bleything, Matthew</t>
  </si>
  <si>
    <t>Burns &amp; McDonnell Engineering Co. Inc.</t>
  </si>
  <si>
    <t>Civil Engineer</t>
  </si>
  <si>
    <t>Kansas City</t>
  </si>
  <si>
    <t>9400 Ward Pkwy</t>
  </si>
  <si>
    <t>KANSAS CITY, MO  64114-00</t>
  </si>
  <si>
    <t>Bortz, Kevin</t>
  </si>
  <si>
    <t>GAI Consultants</t>
  </si>
  <si>
    <t>Engineering Manager</t>
  </si>
  <si>
    <t>Homestead</t>
  </si>
  <si>
    <t>385 East Waterfront Drive</t>
  </si>
  <si>
    <t>15120</t>
  </si>
  <si>
    <t>Bosmeijer, Ian</t>
  </si>
  <si>
    <t>Sunflower Electric Power Corp</t>
  </si>
  <si>
    <t>Environmental Coordinator, Water &amp; Waste Management</t>
  </si>
  <si>
    <t>Holcomb</t>
  </si>
  <si>
    <t>2440 Holcomb Lane</t>
  </si>
  <si>
    <t>HOLCOMB, KS  67851</t>
  </si>
  <si>
    <t>Bradley, Lisa</t>
  </si>
  <si>
    <t>Haley &amp; Aldrich</t>
  </si>
  <si>
    <t>Principal Senior Toxicologist</t>
  </si>
  <si>
    <t>Chicago</t>
  </si>
  <si>
    <t>201 N Westshore Drive, #1807</t>
  </si>
  <si>
    <t>CHICAGO, IL  60601</t>
  </si>
  <si>
    <t>Brandon, Bill</t>
  </si>
  <si>
    <t>U.S. Environmental Protection Agency</t>
  </si>
  <si>
    <t>Hydrologist</t>
  </si>
  <si>
    <t>Non-Member</t>
  </si>
  <si>
    <t>Washington</t>
  </si>
  <si>
    <t>1200 Pennsylvania Ave NW</t>
  </si>
  <si>
    <t>WASHINGTON, DC  20460-000</t>
  </si>
  <si>
    <t>Brough, Daniel</t>
  </si>
  <si>
    <t>Tennessee Valley Authority</t>
  </si>
  <si>
    <t>Ash Waste &amp; Groundwater Specialist</t>
  </si>
  <si>
    <t>Chattanooga</t>
  </si>
  <si>
    <t>1101 Market St</t>
  </si>
  <si>
    <t>CHATTANOOGA, TN  37402</t>
  </si>
  <si>
    <t>Burch, Carl</t>
  </si>
  <si>
    <t>Environmental Manager</t>
  </si>
  <si>
    <t>910 Louisiana St</t>
  </si>
  <si>
    <t>HOUSTON, TX  77002</t>
  </si>
  <si>
    <t>Buskirk, Ed</t>
  </si>
  <si>
    <t>Senior Environmental Scientist</t>
  </si>
  <si>
    <t>1620 I Street, NW_x000D_
Suite 800</t>
  </si>
  <si>
    <t>WASHINGTON, DC  20006</t>
  </si>
  <si>
    <t>Caldwell, Katlyn</t>
  </si>
  <si>
    <t>Southern Company Services</t>
  </si>
  <si>
    <t>Counsel, Environmental Policy &amp; Litigation</t>
  </si>
  <si>
    <t>Birmingham</t>
  </si>
  <si>
    <t>PO Box 2625</t>
  </si>
  <si>
    <t>BIRMINGHAM, AL  35202-262</t>
  </si>
  <si>
    <t>Campbell, Kenny</t>
  </si>
  <si>
    <t>Keller</t>
  </si>
  <si>
    <t>Director</t>
  </si>
  <si>
    <t>Rockaway</t>
  </si>
  <si>
    <t>100 Stickle Ave</t>
  </si>
  <si>
    <t>ROCKAWAY, NJ  07866</t>
  </si>
  <si>
    <t>Casbon-Scheller, Angela</t>
  </si>
  <si>
    <t>CenterPoint Energy</t>
  </si>
  <si>
    <t>Manager, Environmental Operations</t>
  </si>
  <si>
    <t>Evansville</t>
  </si>
  <si>
    <t>1 N Main Street</t>
  </si>
  <si>
    <t>EVANSVILLE, IN  47711-544</t>
  </si>
  <si>
    <t>Charles, Jennifer</t>
  </si>
  <si>
    <t>Rainbow Energy Center</t>
  </si>
  <si>
    <t>Leader, Environmental &amp;Regulatory</t>
  </si>
  <si>
    <t>Underwood</t>
  </si>
  <si>
    <t>2875 Third Street SW</t>
  </si>
  <si>
    <t>UNDERWOOD, ND  58576</t>
  </si>
  <si>
    <t>Chartier, Daniel</t>
  </si>
  <si>
    <t>Executive Director, USWAG</t>
  </si>
  <si>
    <t>701 Pennsylvania Ave, NW</t>
  </si>
  <si>
    <t>WASHINGTON, DC  20004-269</t>
  </si>
  <si>
    <t>Chenault, Brandy</t>
  </si>
  <si>
    <t>East Kentucky Power Cooperative, Inc</t>
  </si>
  <si>
    <t>Sr. Environmental Engineer</t>
  </si>
  <si>
    <t>Winchester</t>
  </si>
  <si>
    <t>4775 Lexington Rd</t>
  </si>
  <si>
    <t>WINCHESTER, KY  40391-000</t>
  </si>
  <si>
    <t>Chrisman Lazarr, Natalie</t>
  </si>
  <si>
    <t>Arizona Public Service Company</t>
  </si>
  <si>
    <t>Principal Engineer</t>
  </si>
  <si>
    <t>Phoenix</t>
  </si>
  <si>
    <t>PO Box 53999</t>
  </si>
  <si>
    <t>PHOENIX, AZ  85072-3999</t>
  </si>
  <si>
    <t>Clarke, Roger</t>
  </si>
  <si>
    <t>Xcel Energy</t>
  </si>
  <si>
    <t>Principal Environmental Scientist</t>
  </si>
  <si>
    <t>414 Nicollet Mall</t>
  </si>
  <si>
    <t>MINNEAPOLIS, MN  55401</t>
  </si>
  <si>
    <t>Clayton, Jay</t>
  </si>
  <si>
    <t>ETEM</t>
  </si>
  <si>
    <t>SVP - Engineering &amp; Business Development</t>
  </si>
  <si>
    <t>440 Louisiana Street_x000D_
Suite 900</t>
  </si>
  <si>
    <t>Collins, Lauren</t>
  </si>
  <si>
    <t>Southern Company</t>
  </si>
  <si>
    <t>Environmental Specialist II</t>
  </si>
  <si>
    <t>600 18th St. N</t>
  </si>
  <si>
    <t>BIRMINGHAM, AL  35203</t>
  </si>
  <si>
    <t>Combs, Rachel</t>
  </si>
  <si>
    <t>Senior Program Manager</t>
  </si>
  <si>
    <t>Knoxville</t>
  </si>
  <si>
    <t>400 W Summit Hill Dr</t>
  </si>
  <si>
    <t>KNOXVILLE, TN  37902-1401</t>
  </si>
  <si>
    <t>Conrad, Byron</t>
  </si>
  <si>
    <t>Consulting Engineer</t>
  </si>
  <si>
    <t>400 N 5th St</t>
  </si>
  <si>
    <t>PHOENIX, AZ  85004</t>
  </si>
  <si>
    <t>Coughlin, Jenny</t>
  </si>
  <si>
    <t>Alliant Energy</t>
  </si>
  <si>
    <t>Sr. Environmental Specialist</t>
  </si>
  <si>
    <t>Cedar Rapids</t>
  </si>
  <si>
    <t>200 1st St SE</t>
  </si>
  <si>
    <t>CEDAR RAPIDS, IA  52401-1</t>
  </si>
  <si>
    <t>Cramer, Kevin</t>
  </si>
  <si>
    <t>Langhorne</t>
  </si>
  <si>
    <t>One Oxford Valley_x000D_
Suite 200</t>
  </si>
  <si>
    <t>LANGHORNE, PA  19047</t>
  </si>
  <si>
    <t>Cravens, Stu</t>
  </si>
  <si>
    <t>Senior Hydrogeologist</t>
  </si>
  <si>
    <t>Bloomington</t>
  </si>
  <si>
    <t>2508 Piney Run</t>
  </si>
  <si>
    <t>BLOOMINGTON, IL  61705</t>
  </si>
  <si>
    <t>Criswell, Gordon</t>
  </si>
  <si>
    <t>Director, Environmental Compliance</t>
  </si>
  <si>
    <t>Colstrip</t>
  </si>
  <si>
    <t>PO Box 38_x000D_
7th Floor</t>
  </si>
  <si>
    <t>COLSTRIP, MT  59323</t>
  </si>
  <si>
    <t>Crockford, Graham</t>
  </si>
  <si>
    <t>TRC</t>
  </si>
  <si>
    <t>Vice President, Business Unit Leader ECCE</t>
  </si>
  <si>
    <t>Ann Arbor</t>
  </si>
  <si>
    <t>1540 Eisenhower Pl</t>
  </si>
  <si>
    <t>ANN ARBOR, MI  48108</t>
  </si>
  <si>
    <t>Crosby, Darlene</t>
  </si>
  <si>
    <t>Tri-State Generation and Transmission Association, Inc.</t>
  </si>
  <si>
    <t>Senior Environmental Planner</t>
  </si>
  <si>
    <t>Westminster</t>
  </si>
  <si>
    <t>1100 W 116th Ave</t>
  </si>
  <si>
    <t>WESTMINSTER, CO  80234-00</t>
  </si>
  <si>
    <t>Dagon, Matthew</t>
  </si>
  <si>
    <t>Stantec Consulting Services, Inc.</t>
  </si>
  <si>
    <t>Principal Geologist</t>
  </si>
  <si>
    <t>Indianapolis</t>
  </si>
  <si>
    <t>5778 West 74th Street</t>
  </si>
  <si>
    <t>INDIANAPOLIS, IN  76278</t>
  </si>
  <si>
    <t>Daly, Ken</t>
  </si>
  <si>
    <t>Wood plc</t>
  </si>
  <si>
    <t>Associate Civil Engineer, Solid Waste, CCP Practice Lead</t>
  </si>
  <si>
    <t>2801 Yorkmont Rd, Suite 150</t>
  </si>
  <si>
    <t>CHARLOTTE, NC  28208</t>
  </si>
  <si>
    <t>Decoteau, Aubree</t>
  </si>
  <si>
    <t>Santee Cooper</t>
  </si>
  <si>
    <t>Senior Engineer</t>
  </si>
  <si>
    <t>Moncks Corner</t>
  </si>
  <si>
    <t>One Riverwood Dr</t>
  </si>
  <si>
    <t>MONCKS CORNER, SC  29641-</t>
  </si>
  <si>
    <t>Dempsey, Janice</t>
  </si>
  <si>
    <t>Dempsey, John</t>
  </si>
  <si>
    <t>Guest</t>
  </si>
  <si>
    <t>Ameren Missouri</t>
  </si>
  <si>
    <t>Consulting Environ Scientist</t>
  </si>
  <si>
    <t>Jefferson City</t>
  </si>
  <si>
    <t>1310 Industrial Dr</t>
  </si>
  <si>
    <t>JEFFERSON CITY, MO  65109</t>
  </si>
  <si>
    <t>DeRamo, Tammy</t>
  </si>
  <si>
    <t>APTIM</t>
  </si>
  <si>
    <t>Director – Environmental &amp; CCR Services</t>
  </si>
  <si>
    <t>Greenwood Village</t>
  </si>
  <si>
    <t>5690 DTC Blvd., Suite 600W</t>
  </si>
  <si>
    <t>GREENWOOD VILLAGE, CO  80</t>
  </si>
  <si>
    <t>DiTullio, Arica</t>
  </si>
  <si>
    <t>GAI Consultants, Inc.</t>
  </si>
  <si>
    <t>Senior Engineering Manager</t>
  </si>
  <si>
    <t>385 E Waterfront Dr</t>
  </si>
  <si>
    <t>HOMESTEAD, PA  15120</t>
  </si>
  <si>
    <t>Dixon, Koren</t>
  </si>
  <si>
    <t>Coordinator, USWAG</t>
  </si>
  <si>
    <t>Durrant, Marie</t>
  </si>
  <si>
    <t>PacifiCorp</t>
  </si>
  <si>
    <t>Environmental Attorney</t>
  </si>
  <si>
    <t>Salt Lake City</t>
  </si>
  <si>
    <t>1407 W North Temple</t>
  </si>
  <si>
    <t>SALT LAKE CITY, UT  84116</t>
  </si>
  <si>
    <t>Ealy, Eric</t>
  </si>
  <si>
    <t>Environmental Analyst</t>
  </si>
  <si>
    <t>Eichenberger, Jason</t>
  </si>
  <si>
    <t>CCR/ELG Business Unit Manager</t>
  </si>
  <si>
    <t>Fell, Joshua</t>
  </si>
  <si>
    <t>Remediation Lead</t>
  </si>
  <si>
    <t>Raleigh</t>
  </si>
  <si>
    <t>5511 Capital Center Drive_x000D_
Suite 450</t>
  </si>
  <si>
    <t>RALEIGH, NC  27606</t>
  </si>
  <si>
    <t>Ferree, Robert</t>
  </si>
  <si>
    <t>Geosyntec Consultants, Inc.</t>
  </si>
  <si>
    <t>3520 Green Ct_x000D_
Suite 275</t>
  </si>
  <si>
    <t>ANN ARBOR, MI  48105</t>
  </si>
  <si>
    <t>Fuller, Don</t>
  </si>
  <si>
    <t>CCR Program Leader, Vice President</t>
  </si>
  <si>
    <t>Lexington</t>
  </si>
  <si>
    <t>3052 Beaumont Centre Circle</t>
  </si>
  <si>
    <t>LEXINGTON, KY  40513</t>
  </si>
  <si>
    <t>Gable, Jennifer</t>
  </si>
  <si>
    <t>Principal Chemist</t>
  </si>
  <si>
    <t>Gallagher, Benjamin</t>
  </si>
  <si>
    <t>Electric Power Research Institute</t>
  </si>
  <si>
    <t>Principal Technical Leader</t>
  </si>
  <si>
    <t>Palo Alto</t>
  </si>
  <si>
    <t>3420 Hillview Ave</t>
  </si>
  <si>
    <t>PALO ALTO, CA  94304-1395</t>
  </si>
  <si>
    <t>Glazier, Robert</t>
  </si>
  <si>
    <t>Columbia</t>
  </si>
  <si>
    <t>10211 Wincopin Circle, 4th Floor</t>
  </si>
  <si>
    <t>COLUMBIA, MD  21044</t>
  </si>
  <si>
    <t>Gocker, Craig</t>
  </si>
  <si>
    <t>Ramboll</t>
  </si>
  <si>
    <t>300 S. Wacker Drive_x000D_
Suite 2700</t>
  </si>
  <si>
    <t>CHICAGO, IL  60606</t>
  </si>
  <si>
    <t>Golden, Jessica</t>
  </si>
  <si>
    <t>Environmental Policy &amp; Strategy Manager</t>
  </si>
  <si>
    <t>Allentown</t>
  </si>
  <si>
    <t>600 Hamilton St_x000D_
Suite 600</t>
  </si>
  <si>
    <t>ALLENTOWN, PA  18101</t>
  </si>
  <si>
    <t>Golden, Nicholas</t>
  </si>
  <si>
    <t>CTI and Associates</t>
  </si>
  <si>
    <t>Program Manager</t>
  </si>
  <si>
    <t>Akron</t>
  </si>
  <si>
    <t>3737 Embassy Parkway_x000D_
Suite 360</t>
  </si>
  <si>
    <t>AKRON, OH  44333</t>
  </si>
  <si>
    <t>Grabner, Taylor</t>
  </si>
  <si>
    <t>Ameren Corporation</t>
  </si>
  <si>
    <t>Engineer</t>
  </si>
  <si>
    <t>St. Louis</t>
  </si>
  <si>
    <t>1901 Chouteau Ave</t>
  </si>
  <si>
    <t>ST. LOUIS, MO  63103</t>
  </si>
  <si>
    <t>Grahlherr, Don</t>
  </si>
  <si>
    <t>Pacific</t>
  </si>
  <si>
    <t>6426 Horneker Rd</t>
  </si>
  <si>
    <t>PACIFIC, MO  63069</t>
  </si>
  <si>
    <t>Green, Douglas</t>
  </si>
  <si>
    <t>Venable LLP</t>
  </si>
  <si>
    <t>Partner</t>
  </si>
  <si>
    <t>600 Massachusetts Ave, NW</t>
  </si>
  <si>
    <t>WASHINGTON, DC  20001</t>
  </si>
  <si>
    <t>Gruzalski, Jacob</t>
  </si>
  <si>
    <t>Principal Geoscientist</t>
  </si>
  <si>
    <t>8331 East Walker Springs Lane_x000D_
Suite 402</t>
  </si>
  <si>
    <t>KNOXVILLE, TN  37923</t>
  </si>
  <si>
    <t>Hamilton, Kelly</t>
  </si>
  <si>
    <t>Canonsburg</t>
  </si>
  <si>
    <t>121 Champion Way</t>
  </si>
  <si>
    <t>CANONSBURG, PA  15317</t>
  </si>
  <si>
    <t>Hancock, Neil</t>
  </si>
  <si>
    <t>CCR Services Manager</t>
  </si>
  <si>
    <t>Jacksonville Beach</t>
  </si>
  <si>
    <t>101 Evans Dr_x000D_
Suite B3</t>
  </si>
  <si>
    <t>JACKSONVILLE BEACH, FL  3</t>
  </si>
  <si>
    <t>Hansen, Mark</t>
  </si>
  <si>
    <t>Omaha Public Power District</t>
  </si>
  <si>
    <t>Envrionmental Affairs Administrator</t>
  </si>
  <si>
    <t>Omaha</t>
  </si>
  <si>
    <t>444 S. 16 Street Mall</t>
  </si>
  <si>
    <t>OMAHA, NE  68102</t>
  </si>
  <si>
    <t>Harris, Christine</t>
  </si>
  <si>
    <t>HDR</t>
  </si>
  <si>
    <t>Power Generation Regulatory Practice Leader</t>
  </si>
  <si>
    <t>Virginia Beach</t>
  </si>
  <si>
    <t>249 Central Park Ave, Suite 201</t>
  </si>
  <si>
    <t>VIRGINIA BEACH, VA  23462</t>
  </si>
  <si>
    <t>Heath, Erin</t>
  </si>
  <si>
    <t>Dominion Energy, Inc</t>
  </si>
  <si>
    <t>Richmond</t>
  </si>
  <si>
    <t>120 Tredegar St_x000D_
5000 Dominion Blvd</t>
  </si>
  <si>
    <t>RICHMOND, VA  23219</t>
  </si>
  <si>
    <t>Heidrich, Craig</t>
  </si>
  <si>
    <t>Ash Development Association of Australia</t>
  </si>
  <si>
    <t>Mr</t>
  </si>
  <si>
    <t>Port Kembla</t>
  </si>
  <si>
    <t>PO BOX 85</t>
  </si>
  <si>
    <t>Australia</t>
  </si>
  <si>
    <t>PORT KEMBLA,   2505</t>
  </si>
  <si>
    <t>Hennings, Brian</t>
  </si>
  <si>
    <t>Managing Hydrogeologist</t>
  </si>
  <si>
    <t>Milwaukee</t>
  </si>
  <si>
    <t>234 W Florida St, 5th Floor</t>
  </si>
  <si>
    <t>MILWAUKEE, WI  53204</t>
  </si>
  <si>
    <t>Hensel, Bruce</t>
  </si>
  <si>
    <t>EPRI</t>
  </si>
  <si>
    <t>Technical Executive</t>
  </si>
  <si>
    <t>94304</t>
  </si>
  <si>
    <t>Hesari-Zonouzi, Nikou</t>
  </si>
  <si>
    <t>Sr. Engineer</t>
  </si>
  <si>
    <t>Heyman, Jeff</t>
  </si>
  <si>
    <t>AECOM</t>
  </si>
  <si>
    <t>Senior Project Manager</t>
  </si>
  <si>
    <t>7720 N 16th St, Suite 100</t>
  </si>
  <si>
    <t>PHOENIX, AZ  85020</t>
  </si>
  <si>
    <t>Hicks, Kelly</t>
  </si>
  <si>
    <t>Environmental Consultant</t>
  </si>
  <si>
    <t>120 Tredegar St</t>
  </si>
  <si>
    <t>RICHMOND, VA  23219-0000</t>
  </si>
  <si>
    <t>Hinton, Don</t>
  </si>
  <si>
    <t>Cooperative Energy</t>
  </si>
  <si>
    <t>Vice President - General Counsel</t>
  </si>
  <si>
    <t>Hattiesburg</t>
  </si>
  <si>
    <t>PO Box 15849</t>
  </si>
  <si>
    <t>HATTIESBURG, MS  39404-58</t>
  </si>
  <si>
    <t>Hinton, Tamara</t>
  </si>
  <si>
    <t>Story Partners</t>
  </si>
  <si>
    <t>Senior Vice President</t>
  </si>
  <si>
    <t>1455 Pennsylvania Ave NW Ste. 400</t>
  </si>
  <si>
    <t>20004</t>
  </si>
  <si>
    <t>Hoglund, Chris</t>
  </si>
  <si>
    <t>Senior Geologist</t>
  </si>
  <si>
    <t>Holmstrom, Sarah</t>
  </si>
  <si>
    <t>Office Practice Leader</t>
  </si>
  <si>
    <t>Hong, Julian</t>
  </si>
  <si>
    <t>American Public Power Association</t>
  </si>
  <si>
    <t>Environmental Policy Manager</t>
  </si>
  <si>
    <t>Arlington</t>
  </si>
  <si>
    <t>2451 Crystal Dr, Suite 1000</t>
  </si>
  <si>
    <t>ARLINGTON, VA  22202</t>
  </si>
  <si>
    <t>Hoone, David</t>
  </si>
  <si>
    <t>FirstEnergy</t>
  </si>
  <si>
    <t>Supervisor, CCR and Waste Programs</t>
  </si>
  <si>
    <t>341 White Pond Dr</t>
  </si>
  <si>
    <t>AKRON, OH  44320</t>
  </si>
  <si>
    <t>Hopkins, Courson</t>
  </si>
  <si>
    <t>PowerSouth Energy Cooperative, Inc.</t>
  </si>
  <si>
    <t>Engineer III</t>
  </si>
  <si>
    <t>Andalusia</t>
  </si>
  <si>
    <t>2027 E Three Notch St</t>
  </si>
  <si>
    <t>ANDALUSIA, AL  36421-0000</t>
  </si>
  <si>
    <t>Huggins, Richard</t>
  </si>
  <si>
    <t>Branch Chief, Energy Recovery &amp; Waste Disposal Branch, Office of Resource Conservation &amp; Recovery</t>
  </si>
  <si>
    <t>1301 Constitution Ave NW</t>
  </si>
  <si>
    <t>20460</t>
  </si>
  <si>
    <t>Humphrey, Jake</t>
  </si>
  <si>
    <t>Evergy, Inc.</t>
  </si>
  <si>
    <t>Environmental Consultant II</t>
  </si>
  <si>
    <t>Topeka</t>
  </si>
  <si>
    <t>818 S Kansas Ave</t>
  </si>
  <si>
    <t>TOPEKA, KS  66612</t>
  </si>
  <si>
    <t>Hunter, Erin</t>
  </si>
  <si>
    <t>Golder Associates</t>
  </si>
  <si>
    <t>Project Engineer</t>
  </si>
  <si>
    <t>Lakewood</t>
  </si>
  <si>
    <t>7245 W Alaska Drive, Suite 200</t>
  </si>
  <si>
    <t>LAKEWOOD, CO  80226</t>
  </si>
  <si>
    <t>Hutsell, Scott</t>
  </si>
  <si>
    <t>Los Angeles</t>
  </si>
  <si>
    <t>300 S Grand Ave</t>
  </si>
  <si>
    <t>LOS ANGELES, CA  90071</t>
  </si>
  <si>
    <t>Ingram, Jeffrey</t>
  </si>
  <si>
    <t>Senior Geologist, Consultant</t>
  </si>
  <si>
    <t>Creve Coeur</t>
  </si>
  <si>
    <t>701 Emerson Rd</t>
  </si>
  <si>
    <t>CREVE COEUR, MO  63141</t>
  </si>
  <si>
    <t>Ivanowski, Joseph</t>
  </si>
  <si>
    <t>Hydrogeologist</t>
  </si>
  <si>
    <t>Kennesaw</t>
  </si>
  <si>
    <t>1255 Roberts Blvd NW_x000D_
Suite 200</t>
  </si>
  <si>
    <t>KENNESAW, GA  30144</t>
  </si>
  <si>
    <t>Jackson, Susan</t>
  </si>
  <si>
    <t>Senior Client Leader</t>
  </si>
  <si>
    <t>400 Augusta St, Suite 130</t>
  </si>
  <si>
    <t>GREENVILLE, SC  29601</t>
  </si>
  <si>
    <t>Johnston, Cassie</t>
  </si>
  <si>
    <t>Great River Energy</t>
  </si>
  <si>
    <t>Environmental Administrator</t>
  </si>
  <si>
    <t>Maple Grove</t>
  </si>
  <si>
    <t>12300 Elm Creek Blvd</t>
  </si>
  <si>
    <t>MAPLE GROVE, MN  55369-00</t>
  </si>
  <si>
    <t>Jones, Dean</t>
  </si>
  <si>
    <t>Naperville</t>
  </si>
  <si>
    <t>1230 E Diehl Rd, Suite 200</t>
  </si>
  <si>
    <t>NAPERVILLE, IL  60563</t>
  </si>
  <si>
    <t>Kasper, Nicholas</t>
  </si>
  <si>
    <t>Buckeye Power, Inc.</t>
  </si>
  <si>
    <t>Environmental Compliance Specialist</t>
  </si>
  <si>
    <t>Columbus</t>
  </si>
  <si>
    <t>6677 Busch Blvd</t>
  </si>
  <si>
    <t>COLUMBUS, OH  43229-1101</t>
  </si>
  <si>
    <t>Keithline, Nathan</t>
  </si>
  <si>
    <t>Attorney</t>
  </si>
  <si>
    <t>Kennedy, Bill</t>
  </si>
  <si>
    <t>Industrial Water Regional Discipline Leader, Senior Principal</t>
  </si>
  <si>
    <t>2127 Ayrsley Town Boulevard_x000D_
Suite 300</t>
  </si>
  <si>
    <t>CHARLOTTE, NC  28273</t>
  </si>
  <si>
    <t>Kierspe, Tom</t>
  </si>
  <si>
    <t>The SEFA Group</t>
  </si>
  <si>
    <t>Executive Director, Utility Relations</t>
  </si>
  <si>
    <t>219 Cedar Road</t>
  </si>
  <si>
    <t>LEXINGTON, SC  29073</t>
  </si>
  <si>
    <t>Kilcrease, Dustin</t>
  </si>
  <si>
    <t>Environmental Engineer</t>
  </si>
  <si>
    <t>Kiser, Patrick</t>
  </si>
  <si>
    <t>General Manager, Construction Engineering</t>
  </si>
  <si>
    <t>400 W Summit Hill Dr_x000D_
WT 3D-K</t>
  </si>
  <si>
    <t>Knowles, Jimmy</t>
  </si>
  <si>
    <t>Vice President, Government &amp; Environmental Relations</t>
  </si>
  <si>
    <t>Kovatch, Eric</t>
  </si>
  <si>
    <t>WEC Energy Group</t>
  </si>
  <si>
    <t>Senior Environmental Consultant</t>
  </si>
  <si>
    <t>333 W Everett St_x000D_
A-231</t>
  </si>
  <si>
    <t>MILWAUKEE, WI  53203</t>
  </si>
  <si>
    <t>Kreinberg, Allison</t>
  </si>
  <si>
    <t>Project Scientist</t>
  </si>
  <si>
    <t>941 Chatham Lane, Suite 103_x000D_
Suite 103</t>
  </si>
  <si>
    <t>COLUMBUS, OH  43221</t>
  </si>
  <si>
    <t>Kulasingam, Ramachandran</t>
  </si>
  <si>
    <t>Associate Vice President</t>
  </si>
  <si>
    <t>6000 Fairview Road_x000D_
Suite 200</t>
  </si>
  <si>
    <t>CHARLOTTE, NC  28210</t>
  </si>
  <si>
    <t>Landry, Gregory</t>
  </si>
  <si>
    <t>Chief Dewatering Engineer</t>
  </si>
  <si>
    <t>Lang, Gabe</t>
  </si>
  <si>
    <t>Vice President/Program Manager</t>
  </si>
  <si>
    <t>5438 Wade Park Boulevard</t>
  </si>
  <si>
    <t>RALEIGH, NC  27607</t>
  </si>
  <si>
    <t>Laubenstein, Joe</t>
  </si>
  <si>
    <t>Waste Connections, Inc</t>
  </si>
  <si>
    <t>Director CCR Management</t>
  </si>
  <si>
    <t>The Woodlands</t>
  </si>
  <si>
    <t>3 Waterway Square Pl_x000D_
Suite 110</t>
  </si>
  <si>
    <t>THE WOODLANDS, TX  77380</t>
  </si>
  <si>
    <t>Layman, Ryan</t>
  </si>
  <si>
    <t>Environmental Affairs Administrator</t>
  </si>
  <si>
    <t>Lear, Paul</t>
  </si>
  <si>
    <t>Forgen</t>
  </si>
  <si>
    <t>Technical Director</t>
  </si>
  <si>
    <t>Sevierville</t>
  </si>
  <si>
    <t>532 Trails End Ln</t>
  </si>
  <si>
    <t>SEVIERVILLE, TN  37876</t>
  </si>
  <si>
    <t>Lee, Robert</t>
  </si>
  <si>
    <t>DTE Energy</t>
  </si>
  <si>
    <t>Manager, Environmental Strategy</t>
  </si>
  <si>
    <t>Detroit</t>
  </si>
  <si>
    <t>One Energy Plaza</t>
  </si>
  <si>
    <t>DETROIT, MI  48226-1221</t>
  </si>
  <si>
    <t>Lewis, Ari</t>
  </si>
  <si>
    <t>Gradient</t>
  </si>
  <si>
    <t>Boston</t>
  </si>
  <si>
    <t>1 Beacon St_x000D_
17th Floor</t>
  </si>
  <si>
    <t>BOSTON, MA  02108</t>
  </si>
  <si>
    <t>Liesemeyer, Kent</t>
  </si>
  <si>
    <t>Salt River Project</t>
  </si>
  <si>
    <t>Senior Environmental Compliance Engineer</t>
  </si>
  <si>
    <t>PO Box 52025</t>
  </si>
  <si>
    <t>PHOENIX, AZ  85072-2025</t>
  </si>
  <si>
    <t>Loewe, Jeffrey</t>
  </si>
  <si>
    <t>NiSource</t>
  </si>
  <si>
    <t>Environmental Principal</t>
  </si>
  <si>
    <t>Merrillville</t>
  </si>
  <si>
    <t>801 E. 81st Ave</t>
  </si>
  <si>
    <t>MERRILLVILLE, IN  46410</t>
  </si>
  <si>
    <t>Lowe, Johnny</t>
  </si>
  <si>
    <t>Waste Management, Inc.</t>
  </si>
  <si>
    <t>13777 Ballantyne Corporate Place_x000D_
Suite 320</t>
  </si>
  <si>
    <t>CHARLOTTE, NC  28277</t>
  </si>
  <si>
    <t>Lowes, Brian</t>
  </si>
  <si>
    <t>Remediation Practice Leader</t>
  </si>
  <si>
    <t>Madugula, Sara</t>
  </si>
  <si>
    <t>Manuell, Adrienne</t>
  </si>
  <si>
    <t>Los Angeles Dept of Water &amp; Power</t>
  </si>
  <si>
    <t>Environmental Specialist</t>
  </si>
  <si>
    <t>111 N Hope St</t>
  </si>
  <si>
    <t>LOS ANGELES, CA  90012-26</t>
  </si>
  <si>
    <t>Markey, Mike</t>
  </si>
  <si>
    <t>Anchor QEA, LLC</t>
  </si>
  <si>
    <t>Daphne</t>
  </si>
  <si>
    <t>9797 Timber Circle_x000D_
Suite B</t>
  </si>
  <si>
    <t>DAPHNE, AL  36527</t>
  </si>
  <si>
    <t>Markley, Ray</t>
  </si>
  <si>
    <t>Mattingly, Will</t>
  </si>
  <si>
    <t>Matzuk, Ryan</t>
  </si>
  <si>
    <t>SCS Engineers</t>
  </si>
  <si>
    <t>Associate Professional</t>
  </si>
  <si>
    <t>Madison</t>
  </si>
  <si>
    <t>2830 Dairy Dr</t>
  </si>
  <si>
    <t>MADISON, WI  53718</t>
  </si>
  <si>
    <t>Mavretich, John</t>
  </si>
  <si>
    <t>Counsel</t>
  </si>
  <si>
    <t>McCune, Justine</t>
  </si>
  <si>
    <t>Arizona G&amp;T’s Cooperatives</t>
  </si>
  <si>
    <t>Benson</t>
  </si>
  <si>
    <t>1000 S Hwy 80</t>
  </si>
  <si>
    <t>BENSON, AZ  85602</t>
  </si>
  <si>
    <t>McDaniel, Justin</t>
  </si>
  <si>
    <t>PO Box 550</t>
  </si>
  <si>
    <t>ANDALUSIA, AL  36420-0000</t>
  </si>
  <si>
    <t>McIsaac, Patricia</t>
  </si>
  <si>
    <t>Eurofins Environment Testing America</t>
  </si>
  <si>
    <t>Product Manager</t>
  </si>
  <si>
    <t>Oakton</t>
  </si>
  <si>
    <t>3452 Lyrac St</t>
  </si>
  <si>
    <t>OAKTON, VA  22124</t>
  </si>
  <si>
    <t>Mejia, Melvin</t>
  </si>
  <si>
    <t>Irving</t>
  </si>
  <si>
    <t>200 W John Carpenter Fwy</t>
  </si>
  <si>
    <t>IRVING, TX  75039</t>
  </si>
  <si>
    <t>Miller, David</t>
  </si>
  <si>
    <t>American Electric Power</t>
  </si>
  <si>
    <t>Director of Land, Environment &amp; Remediation Services</t>
  </si>
  <si>
    <t>1 Riverside Plaza</t>
  </si>
  <si>
    <t>COLUMBUS, OH  43215</t>
  </si>
  <si>
    <t>Miller, Jeffery</t>
  </si>
  <si>
    <t>Bedford</t>
  </si>
  <si>
    <t>3 Bedford Farms Drive</t>
  </si>
  <si>
    <t>BEDFORD, NH  03110</t>
  </si>
  <si>
    <t>Modeer, Victor</t>
  </si>
  <si>
    <t>6555 Sierra Dr</t>
  </si>
  <si>
    <t>Mokotoff, Jay</t>
  </si>
  <si>
    <t>Assoc. Vice President  Senior Manager, Civil &amp; Environmental Engineering Group</t>
  </si>
  <si>
    <t>Cleveland</t>
  </si>
  <si>
    <t>1300 E. 9th Stree_x000D_
Suite 500</t>
  </si>
  <si>
    <t>CLEVELAND, OH  44114</t>
  </si>
  <si>
    <t>Morris, Phil</t>
  </si>
  <si>
    <t>Sr. Director</t>
  </si>
  <si>
    <t>Morrison, Jared</t>
  </si>
  <si>
    <t>Director, Environmental Services</t>
  </si>
  <si>
    <t>Morvant, Nelson</t>
  </si>
  <si>
    <t>Entergy Services, LLC</t>
  </si>
  <si>
    <t>Environmental Analyst III</t>
  </si>
  <si>
    <t>New Orleans</t>
  </si>
  <si>
    <t>639 Loyola Ave</t>
  </si>
  <si>
    <t>NEW ORLEANS, LA  70113-31</t>
  </si>
  <si>
    <t>Neider, Kory</t>
  </si>
  <si>
    <t>Ames Construction, Inc.</t>
  </si>
  <si>
    <t>Business Development Manager</t>
  </si>
  <si>
    <t>WEST VALLEY CITY</t>
  </si>
  <si>
    <t>3737 WEST 2100 SOUTH</t>
  </si>
  <si>
    <t>84121</t>
  </si>
  <si>
    <t>Nelson, Eric</t>
  </si>
  <si>
    <t>Senior Project Manager/Geological Engineer</t>
  </si>
  <si>
    <t>Orzechowski, Mark</t>
  </si>
  <si>
    <t>Owens, Brian</t>
  </si>
  <si>
    <t>Principal Program Manager</t>
  </si>
  <si>
    <t>Abingdon</t>
  </si>
  <si>
    <t>1070 W. Main St_x000D_
Suite 1</t>
  </si>
  <si>
    <t>ABINGDON, VA  24210</t>
  </si>
  <si>
    <t>Palatiello, Nick</t>
  </si>
  <si>
    <t>Marketing Specialist</t>
  </si>
  <si>
    <t>Parker-Witt, Jill</t>
  </si>
  <si>
    <t>Shreveport</t>
  </si>
  <si>
    <t>520 N Allen Ave</t>
  </si>
  <si>
    <t>SHREVEPORT, LA  71101</t>
  </si>
  <si>
    <t>Petty, Lauren</t>
  </si>
  <si>
    <t>3535 Colonnade Parkway</t>
  </si>
  <si>
    <t>BIRMINGHAM, AL  35243</t>
  </si>
  <si>
    <t>Pfeiffer, Scott</t>
  </si>
  <si>
    <t>Director of Sales - Environmental Remediation Services</t>
  </si>
  <si>
    <t>Trenton</t>
  </si>
  <si>
    <t>200 Horizon Center</t>
  </si>
  <si>
    <t>TRENTON, NJ  08691</t>
  </si>
  <si>
    <t>Piazza, Kenneth</t>
  </si>
  <si>
    <t>Vice President/Regional Manager</t>
  </si>
  <si>
    <t>1030 Wilmer Ave_x000D_
Suite 100</t>
  </si>
  <si>
    <t>RICHMOND, VA  23227</t>
  </si>
  <si>
    <t>Prein, Mark</t>
  </si>
  <si>
    <t>Senior Environmental Engineer</t>
  </si>
  <si>
    <t>St. Johns</t>
  </si>
  <si>
    <t>32060 U.S. 191</t>
  </si>
  <si>
    <t>ST. JOHNS, AZ  85936</t>
  </si>
  <si>
    <t>Prentice, Heather</t>
  </si>
  <si>
    <t>CMS Energy</t>
  </si>
  <si>
    <t>Jackson</t>
  </si>
  <si>
    <t>1945 W Parnall Rd</t>
  </si>
  <si>
    <t>JACKSON, MI  49201-8643</t>
  </si>
  <si>
    <t>Pusey, Patrick</t>
  </si>
  <si>
    <t>VP Engineering and Business Development</t>
  </si>
  <si>
    <t>Putrich, Steven</t>
  </si>
  <si>
    <t>Principal Geo-Environmental Engineer</t>
  </si>
  <si>
    <t>Independence</t>
  </si>
  <si>
    <t>6500 Rockside Rd, Suite 200</t>
  </si>
  <si>
    <t>INDEPENDENCE, OH  44131</t>
  </si>
  <si>
    <t>Raia, Bobby</t>
  </si>
  <si>
    <t>Vice President, Utility Solutions</t>
  </si>
  <si>
    <t>12601 Plantside Dr</t>
  </si>
  <si>
    <t>LOUISVILLE, KY  40299</t>
  </si>
  <si>
    <t>Redwine, James</t>
  </si>
  <si>
    <t>1629 Sunnywood Cir</t>
  </si>
  <si>
    <t>BIRMINGHAM, AL  35216</t>
  </si>
  <si>
    <t>Register, Harold</t>
  </si>
  <si>
    <t>Consumers Energy</t>
  </si>
  <si>
    <t>Reitman, Christopher</t>
  </si>
  <si>
    <t>Montrose Environmental Group</t>
  </si>
  <si>
    <t>Senior Project Consultant</t>
  </si>
  <si>
    <t>West Chester</t>
  </si>
  <si>
    <t>1055 Andrew Drive</t>
  </si>
  <si>
    <t>WEST CHESTER, PA  19380</t>
  </si>
  <si>
    <t>Renninger, Kevin</t>
  </si>
  <si>
    <t>Vice President/Principal</t>
  </si>
  <si>
    <t>Reynolds, Andy</t>
  </si>
  <si>
    <t>Ames Construction</t>
  </si>
  <si>
    <t>Burnsville</t>
  </si>
  <si>
    <t>2500 County Road 42 W</t>
  </si>
  <si>
    <t>55337</t>
  </si>
  <si>
    <t>Scherff, Andy</t>
  </si>
  <si>
    <t>Ridgway, Matthew</t>
  </si>
  <si>
    <t>GEO-Instruments</t>
  </si>
  <si>
    <t>Area Manager</t>
  </si>
  <si>
    <t>Narragansett</t>
  </si>
  <si>
    <t>24 Celestial Dr</t>
  </si>
  <si>
    <t>NARRAGANSETT, RI  02882</t>
  </si>
  <si>
    <t>Riggs, Dan</t>
  </si>
  <si>
    <t>Carlson McCain Inc</t>
  </si>
  <si>
    <t>Plymouth</t>
  </si>
  <si>
    <t>15650 36TH AVE N_x000D_
SUITE 110</t>
  </si>
  <si>
    <t>PLYMOUTH, MN  55446</t>
  </si>
  <si>
    <t>Sak, Anthony</t>
  </si>
  <si>
    <t>Alpharetta</t>
  </si>
  <si>
    <t>515 Nine North Ct</t>
  </si>
  <si>
    <t>ALPHARETTA, GA  30004</t>
  </si>
  <si>
    <t>Schmall, Paul</t>
  </si>
  <si>
    <t>Senior Vice President and Chief Engineer</t>
  </si>
  <si>
    <t>Schwake, Scott</t>
  </si>
  <si>
    <t>Minnesota Power</t>
  </si>
  <si>
    <t>Cohasset</t>
  </si>
  <si>
    <t>1210 NW 3rd St</t>
  </si>
  <si>
    <t>COHASSET, MN  55721-0000</t>
  </si>
  <si>
    <t>Scieszka, Christopher</t>
  </si>
  <si>
    <t>Seale, Viktoria</t>
  </si>
  <si>
    <t>National Rural Electric Cooperative Association</t>
  </si>
  <si>
    <t>Regulatory Affairs Director</t>
  </si>
  <si>
    <t>4301 Wilson Blvd</t>
  </si>
  <si>
    <t>ARLINGTON, VA  22203-1860</t>
  </si>
  <si>
    <t>Shea, Tony</t>
  </si>
  <si>
    <t>Senior Director, Environmental Compliance</t>
  </si>
  <si>
    <t>Princeton</t>
  </si>
  <si>
    <t>804 Carnegie Center Dr</t>
  </si>
  <si>
    <t>PRINCETON, NJ  08540</t>
  </si>
  <si>
    <t>Shenouda, Nancy</t>
  </si>
  <si>
    <t>Advisor, Marketing and Communications, Ashcor</t>
  </si>
  <si>
    <t>Short, Charnita</t>
  </si>
  <si>
    <t>USWAG Program Services Specialist</t>
  </si>
  <si>
    <t>Skeggs, David</t>
  </si>
  <si>
    <t>Slaughter, Carolyn</t>
  </si>
  <si>
    <t>Director, Environmental Policy</t>
  </si>
  <si>
    <t>Smith, Amos</t>
  </si>
  <si>
    <t>Sr Program Manager, Waste Policy</t>
  </si>
  <si>
    <t>1101 Market St_x000D_
LP 1C</t>
  </si>
  <si>
    <t>Smith, Sheryl</t>
  </si>
  <si>
    <t>National Account Manager, Environmental Sector Power &amp; Utilities</t>
  </si>
  <si>
    <t>Gahanna</t>
  </si>
  <si>
    <t>781 Science Blvd, Suite 200</t>
  </si>
  <si>
    <t>GAHANNA, OH  43230</t>
  </si>
  <si>
    <t>Stafford, Tanner</t>
  </si>
  <si>
    <t>4500 S Shaver, Bldg D</t>
  </si>
  <si>
    <t>HOUSTON, TX  77034-0000</t>
  </si>
  <si>
    <t>Stephenson, Kordelle</t>
  </si>
  <si>
    <t>Compliance Professional</t>
  </si>
  <si>
    <t>PO Box 38</t>
  </si>
  <si>
    <t>Stockdill, Shane</t>
  </si>
  <si>
    <t>Stone, Walter</t>
  </si>
  <si>
    <t>SVP &amp; AGC Environmental</t>
  </si>
  <si>
    <t>211 Carnegie Center_x000D_
Suite 1203</t>
  </si>
  <si>
    <t>PRINCETON, NJ  08540-0000</t>
  </si>
  <si>
    <t>Stong, Todd</t>
  </si>
  <si>
    <t>Swanberg, Bethany</t>
  </si>
  <si>
    <t>Theisen, Marc</t>
  </si>
  <si>
    <t>Profile Products</t>
  </si>
  <si>
    <t>Vice President - Business Development and Technical Services</t>
  </si>
  <si>
    <t>Hotchkiss</t>
  </si>
  <si>
    <t>36214 Colorado 92</t>
  </si>
  <si>
    <t>HOTCHKISS, CO  81419</t>
  </si>
  <si>
    <t>Tiberi, John</t>
  </si>
  <si>
    <t>President</t>
  </si>
  <si>
    <t>Tieman, Gregory</t>
  </si>
  <si>
    <t>Senior Client Service Manager</t>
  </si>
  <si>
    <t>Charleston</t>
  </si>
  <si>
    <t>1 Kenton Dr_x000D_
Suite 200</t>
  </si>
  <si>
    <t>CHARLESTON, WV  25311</t>
  </si>
  <si>
    <t>Trast, John</t>
  </si>
  <si>
    <t>Green Bay</t>
  </si>
  <si>
    <t>3159 Voyager Dr</t>
  </si>
  <si>
    <t>GREEN BAY, WI  54311</t>
  </si>
  <si>
    <t>Trussell, Diana</t>
  </si>
  <si>
    <t>North Dakota Department of Environmental Quality</t>
  </si>
  <si>
    <t>Solid Waste Program Manager</t>
  </si>
  <si>
    <t>Bismarck</t>
  </si>
  <si>
    <t>4201 Normandy St.</t>
  </si>
  <si>
    <t>58503</t>
  </si>
  <si>
    <t>Turman, Maureen</t>
  </si>
  <si>
    <t>Director, Environmental Policy &amp; Sustainability</t>
  </si>
  <si>
    <t>801 E 86th Ave</t>
  </si>
  <si>
    <t>MERRILLVILLE, IN  46410-0</t>
  </si>
  <si>
    <t>Vaughan, Matthew</t>
  </si>
  <si>
    <t>Vitale, Rock</t>
  </si>
  <si>
    <t>Chief Executive Officer</t>
  </si>
  <si>
    <t>Vodopivec, Cynthia</t>
  </si>
  <si>
    <t>VP of Environmental</t>
  </si>
  <si>
    <t>Waterhouse, Carlton</t>
  </si>
  <si>
    <t>Deputy Assistant Administrator, OLEM</t>
  </si>
  <si>
    <t>Webb, Robert</t>
  </si>
  <si>
    <t>Environmental Compliance Supervisor</t>
  </si>
  <si>
    <t>PO Box 707</t>
  </si>
  <si>
    <t>WINCHESTER, KY  40392-070</t>
  </si>
  <si>
    <t>Weber, Wayne</t>
  </si>
  <si>
    <t>Regional Environmental Practice Manager</t>
  </si>
  <si>
    <t>Chesterfield</t>
  </si>
  <si>
    <t>425 S Woods Mill Rd, Suite 300</t>
  </si>
  <si>
    <t>CHESTERFIELD, MO  63017</t>
  </si>
  <si>
    <t>White, Sarah</t>
  </si>
  <si>
    <t>Associated Electric Cooperative, Inc.</t>
  </si>
  <si>
    <t>Springfield</t>
  </si>
  <si>
    <t>2814 S Golden Ave</t>
  </si>
  <si>
    <t>SPRINGFIELD, MO  65801-00</t>
  </si>
  <si>
    <t>Williamson, Liz</t>
  </si>
  <si>
    <t>Williams Mullen</t>
  </si>
  <si>
    <t>1666 K St NW, Suite 1200</t>
  </si>
  <si>
    <t>WASHINGTON, DC  20006-000</t>
  </si>
  <si>
    <t>Work, Lydia</t>
  </si>
  <si>
    <t>Yonce, Stacey</t>
  </si>
  <si>
    <t>Materials Recovery and Waste Management Division, Office of Resource Conservation and Recovery</t>
  </si>
  <si>
    <t>Full Name</t>
  </si>
  <si>
    <t>Company Name</t>
  </si>
  <si>
    <t>Title</t>
  </si>
  <si>
    <t>Primary Registrant (Guest of)</t>
  </si>
  <si>
    <t>Registration Type</t>
  </si>
  <si>
    <t>Last Registration Date (GMT-05:00) Eastern [US &amp; Canada]</t>
  </si>
  <si>
    <t>Work City</t>
  </si>
  <si>
    <t>Work Address</t>
  </si>
  <si>
    <t>Work Country</t>
  </si>
  <si>
    <t>Work ZIP/Postal Code</t>
  </si>
  <si>
    <t>Government</t>
  </si>
  <si>
    <t>USWAG</t>
  </si>
  <si>
    <t>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</si>
</sst>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7">
    <xf numFmtId="0" fontId="0" fillId="0" borderId="0" xfId="0"/>
    <xf numFmtId="49" fontId="2" fillId="0" borderId="0" xfId="0" applyNumberFormat="1" applyFont="1" applyAlignment="1">
      <alignment wrapText="1"/>
    </xf>
    <xf numFmtId="22" fontId="2" fillId="0" borderId="0" xfId="0" applyNumberFormat="1" applyFont="1"/>
    <xf numFmtId="49" fontId="2" fillId="2" borderId="0" xfId="0" applyNumberFormat="1" applyFont="1" applyFill="1" applyAlignment="1">
      <alignment wrapText="1"/>
    </xf>
    <xf numFmtId="22" fontId="2" fillId="2" borderId="0" xfId="0" applyNumberFormat="1" applyFont="1" applyFill="1"/>
    <xf numFmtId="0" fontId="1" fillId="0" borderId="1" xfId="0" applyFont="1" applyBorder="1" applyAlignment="1">
      <alignment vertical="center" wrapText="1"/>
    </xf>
    <xf numFmtId="0" fontId="0" fillId="0" borderId="0" xfId="0" applyFill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188" totalsRowShown="0">
  <autoFilter ref="A1:J188" xr:uid="{00000000-0009-0000-0100-000001000000}"/>
  <tableColumns count="10">
    <tableColumn id="1" xr3:uid="{00000000-0010-0000-0000-000001000000}" name="Full Name"/>
    <tableColumn id="3" xr3:uid="{00000000-0010-0000-0000-000003000000}" name="Company Name"/>
    <tableColumn id="4" xr3:uid="{00000000-0010-0000-0000-000004000000}" name="Title"/>
    <tableColumn id="5" xr3:uid="{00000000-0010-0000-0000-000005000000}" name="Primary Registrant (Guest of)"/>
    <tableColumn id="8" xr3:uid="{00000000-0010-0000-0000-000008000000}" name="Registration Type"/>
    <tableColumn id="9" xr3:uid="{00000000-0010-0000-0000-000009000000}" name="Last Registration Date (GMT-05:00) Eastern [US &amp; Canada]"/>
    <tableColumn id="12" xr3:uid="{00000000-0010-0000-0000-00000C000000}" name="Work City"/>
    <tableColumn id="13" xr3:uid="{00000000-0010-0000-0000-00000D000000}" name="Work Address"/>
    <tableColumn id="2" xr3:uid="{D2196ED4-0CC9-4574-9ABA-AB06AD3C8AAE}" name="Work ZIP/Postal Code" dataDxfId="0"/>
    <tableColumn id="14" xr3:uid="{00000000-0010-0000-0000-00000E000000}" name="Work Countr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8"/>
  <sheetViews>
    <sheetView tabSelected="1" workbookViewId="0">
      <selection activeCell="K1" sqref="K1:K1048576"/>
    </sheetView>
  </sheetViews>
  <sheetFormatPr defaultRowHeight="12.75" x14ac:dyDescent="0.2"/>
  <cols>
    <col min="1" max="9" width="27.42578125" customWidth="1"/>
    <col min="10" max="10" width="82.28515625" customWidth="1"/>
    <col min="11" max="11" width="27.42578125" customWidth="1"/>
  </cols>
  <sheetData>
    <row r="1" spans="1:10" ht="51.75" x14ac:dyDescent="0.2">
      <c r="A1" s="5" t="s">
        <v>801</v>
      </c>
      <c r="B1" s="5" t="s">
        <v>802</v>
      </c>
      <c r="C1" s="5" t="s">
        <v>803</v>
      </c>
      <c r="D1" s="5" t="s">
        <v>804</v>
      </c>
      <c r="E1" s="5" t="s">
        <v>805</v>
      </c>
      <c r="F1" s="5" t="s">
        <v>806</v>
      </c>
      <c r="G1" s="5" t="s">
        <v>807</v>
      </c>
      <c r="H1" s="5" t="s">
        <v>808</v>
      </c>
      <c r="I1" s="5" t="s">
        <v>810</v>
      </c>
      <c r="J1" s="5" t="s">
        <v>809</v>
      </c>
    </row>
    <row r="2" spans="1:10" ht="15.75" x14ac:dyDescent="0.25">
      <c r="A2" s="6" t="s">
        <v>0</v>
      </c>
      <c r="B2" s="1" t="s">
        <v>1</v>
      </c>
      <c r="C2" s="1" t="s">
        <v>2</v>
      </c>
      <c r="D2" s="1" t="s">
        <v>0</v>
      </c>
      <c r="E2" s="1" t="s">
        <v>3</v>
      </c>
      <c r="F2" s="2">
        <f>DATE(2022,6,15)+TIME(8,59,19)</f>
        <v>44727.374525462961</v>
      </c>
      <c r="G2" s="1" t="s">
        <v>4</v>
      </c>
      <c r="H2" s="1" t="s">
        <v>5</v>
      </c>
      <c r="I2" s="1" t="s">
        <v>7</v>
      </c>
      <c r="J2" s="1" t="s">
        <v>6</v>
      </c>
    </row>
    <row r="3" spans="1:10" ht="15.75" x14ac:dyDescent="0.25">
      <c r="A3" s="6" t="s">
        <v>8</v>
      </c>
      <c r="B3" s="3" t="s">
        <v>9</v>
      </c>
      <c r="C3" s="3" t="s">
        <v>10</v>
      </c>
      <c r="D3" s="3" t="s">
        <v>8</v>
      </c>
      <c r="E3" s="3" t="s">
        <v>3</v>
      </c>
      <c r="F3" s="4">
        <f>DATE(2022,6,17)+TIME(10,19,11)</f>
        <v>44729.429988425924</v>
      </c>
      <c r="G3" s="3" t="s">
        <v>11</v>
      </c>
      <c r="H3" s="3" t="s">
        <v>12</v>
      </c>
      <c r="I3" s="3" t="s">
        <v>13</v>
      </c>
      <c r="J3" s="3" t="s">
        <v>6</v>
      </c>
    </row>
    <row r="4" spans="1:10" ht="31.5" x14ac:dyDescent="0.25">
      <c r="A4" s="6" t="s">
        <v>14</v>
      </c>
      <c r="B4" s="1" t="s">
        <v>15</v>
      </c>
      <c r="C4" s="1" t="s">
        <v>16</v>
      </c>
      <c r="D4" s="1" t="s">
        <v>14</v>
      </c>
      <c r="E4" s="1" t="s">
        <v>3</v>
      </c>
      <c r="F4" s="2">
        <f>DATE(2022,7,3)+TIME(12,47,45)</f>
        <v>44745.533159722225</v>
      </c>
      <c r="G4" s="1" t="s">
        <v>17</v>
      </c>
      <c r="H4" s="1" t="s">
        <v>18</v>
      </c>
      <c r="I4" s="1" t="s">
        <v>19</v>
      </c>
      <c r="J4" s="1" t="s">
        <v>6</v>
      </c>
    </row>
    <row r="5" spans="1:10" ht="31.5" x14ac:dyDescent="0.25">
      <c r="A5" s="6" t="s">
        <v>20</v>
      </c>
      <c r="B5" s="3" t="s">
        <v>21</v>
      </c>
      <c r="C5" s="3" t="s">
        <v>22</v>
      </c>
      <c r="D5" s="3" t="s">
        <v>20</v>
      </c>
      <c r="E5" s="3" t="s">
        <v>3</v>
      </c>
      <c r="F5" s="4">
        <f>DATE(2022,6,30)+TIME(9,59,37)</f>
        <v>44742.416400462964</v>
      </c>
      <c r="G5" s="3" t="s">
        <v>23</v>
      </c>
      <c r="H5" s="3" t="s">
        <v>24</v>
      </c>
      <c r="I5" s="3" t="s">
        <v>25</v>
      </c>
      <c r="J5" s="3" t="s">
        <v>6</v>
      </c>
    </row>
    <row r="6" spans="1:10" ht="31.5" x14ac:dyDescent="0.25">
      <c r="A6" s="6" t="s">
        <v>26</v>
      </c>
      <c r="B6" s="1" t="s">
        <v>27</v>
      </c>
      <c r="C6" s="1" t="s">
        <v>10</v>
      </c>
      <c r="D6" s="1" t="s">
        <v>26</v>
      </c>
      <c r="E6" s="1" t="s">
        <v>3</v>
      </c>
      <c r="F6" s="2">
        <f>DATE(2022,7,8)+TIME(7,46,21)</f>
        <v>44750.323854166665</v>
      </c>
      <c r="G6" s="1" t="s">
        <v>28</v>
      </c>
      <c r="H6" s="1" t="s">
        <v>29</v>
      </c>
      <c r="I6" s="1" t="s">
        <v>30</v>
      </c>
      <c r="J6" s="1" t="s">
        <v>6</v>
      </c>
    </row>
    <row r="7" spans="1:10" ht="31.5" x14ac:dyDescent="0.25">
      <c r="A7" s="6" t="s">
        <v>31</v>
      </c>
      <c r="B7" s="3" t="s">
        <v>32</v>
      </c>
      <c r="C7" s="3" t="s">
        <v>33</v>
      </c>
      <c r="D7" s="3" t="s">
        <v>31</v>
      </c>
      <c r="E7" s="3" t="s">
        <v>3</v>
      </c>
      <c r="F7" s="4">
        <f>DATE(2022,7,15)+TIME(9,37,32)</f>
        <v>44757.401064814818</v>
      </c>
      <c r="G7" s="3" t="s">
        <v>34</v>
      </c>
      <c r="H7" s="3" t="s">
        <v>35</v>
      </c>
      <c r="I7" s="3" t="s">
        <v>36</v>
      </c>
      <c r="J7" s="3" t="s">
        <v>6</v>
      </c>
    </row>
    <row r="8" spans="1:10" ht="31.5" x14ac:dyDescent="0.25">
      <c r="A8" s="6" t="s">
        <v>37</v>
      </c>
      <c r="B8" s="1" t="s">
        <v>38</v>
      </c>
      <c r="C8" s="1" t="s">
        <v>39</v>
      </c>
      <c r="D8" s="1" t="s">
        <v>37</v>
      </c>
      <c r="E8" s="1" t="s">
        <v>3</v>
      </c>
      <c r="F8" s="2">
        <f>DATE(2022,7,18)+TIME(23,44,3)</f>
        <v>44760.988923611112</v>
      </c>
      <c r="G8" s="1" t="s">
        <v>40</v>
      </c>
      <c r="H8" s="1" t="s">
        <v>41</v>
      </c>
      <c r="I8" s="1" t="s">
        <v>42</v>
      </c>
      <c r="J8" s="1" t="s">
        <v>6</v>
      </c>
    </row>
    <row r="9" spans="1:10" ht="15.75" x14ac:dyDescent="0.25">
      <c r="A9" s="6" t="s">
        <v>43</v>
      </c>
      <c r="B9" s="3" t="s">
        <v>44</v>
      </c>
      <c r="C9" s="3" t="s">
        <v>45</v>
      </c>
      <c r="D9" s="3" t="s">
        <v>43</v>
      </c>
      <c r="E9" s="3" t="s">
        <v>46</v>
      </c>
      <c r="F9" s="4">
        <f>DATE(2022,8,8)+TIME(8,58,29)</f>
        <v>44781.37394675926</v>
      </c>
      <c r="G9" s="3" t="s">
        <v>47</v>
      </c>
      <c r="H9" s="3" t="s">
        <v>48</v>
      </c>
      <c r="I9" s="3" t="s">
        <v>49</v>
      </c>
      <c r="J9" s="3" t="s">
        <v>6</v>
      </c>
    </row>
    <row r="10" spans="1:10" ht="31.5" x14ac:dyDescent="0.25">
      <c r="A10" s="6" t="s">
        <v>50</v>
      </c>
      <c r="B10" s="1" t="s">
        <v>51</v>
      </c>
      <c r="C10" s="1" t="s">
        <v>52</v>
      </c>
      <c r="D10" s="1" t="s">
        <v>50</v>
      </c>
      <c r="E10" s="1" t="s">
        <v>3</v>
      </c>
      <c r="F10" s="2">
        <f>DATE(2022,5,31)+TIME(11,39,30)</f>
        <v>44712.485763888886</v>
      </c>
      <c r="G10" s="1" t="s">
        <v>28</v>
      </c>
      <c r="H10" s="1" t="s">
        <v>53</v>
      </c>
      <c r="I10" s="1" t="s">
        <v>54</v>
      </c>
      <c r="J10" s="1" t="s">
        <v>6</v>
      </c>
    </row>
    <row r="11" spans="1:10" ht="15.75" x14ac:dyDescent="0.25">
      <c r="A11" s="6" t="s">
        <v>55</v>
      </c>
      <c r="B11" s="3" t="s">
        <v>56</v>
      </c>
      <c r="C11" s="3" t="s">
        <v>57</v>
      </c>
      <c r="D11" s="3" t="s">
        <v>55</v>
      </c>
      <c r="E11" s="3" t="s">
        <v>46</v>
      </c>
      <c r="F11" s="4">
        <f>DATE(2022,7,5)+TIME(13,31,56)</f>
        <v>44747.563842592594</v>
      </c>
      <c r="G11" s="3" t="s">
        <v>58</v>
      </c>
      <c r="H11" s="3" t="s">
        <v>59</v>
      </c>
      <c r="I11" s="3" t="s">
        <v>60</v>
      </c>
      <c r="J11" s="3" t="s">
        <v>6</v>
      </c>
    </row>
    <row r="12" spans="1:10" ht="31.5" x14ac:dyDescent="0.25">
      <c r="A12" s="6" t="s">
        <v>61</v>
      </c>
      <c r="B12" s="1" t="s">
        <v>62</v>
      </c>
      <c r="C12" s="1" t="s">
        <v>63</v>
      </c>
      <c r="D12" s="1" t="s">
        <v>61</v>
      </c>
      <c r="E12" s="1" t="s">
        <v>3</v>
      </c>
      <c r="F12" s="2">
        <f>DATE(2022,6,28)+TIME(13,2,28)</f>
        <v>44740.543379629627</v>
      </c>
      <c r="G12" s="1" t="s">
        <v>64</v>
      </c>
      <c r="H12" s="1" t="s">
        <v>65</v>
      </c>
      <c r="I12" s="1" t="s">
        <v>66</v>
      </c>
      <c r="J12" s="1" t="s">
        <v>6</v>
      </c>
    </row>
    <row r="13" spans="1:10" ht="15.75" x14ac:dyDescent="0.25">
      <c r="A13" s="6" t="s">
        <v>67</v>
      </c>
      <c r="B13" s="3" t="s">
        <v>38</v>
      </c>
      <c r="C13" s="3" t="s">
        <v>68</v>
      </c>
      <c r="D13" s="3" t="s">
        <v>67</v>
      </c>
      <c r="E13" s="3" t="s">
        <v>3</v>
      </c>
      <c r="F13" s="4">
        <f>DATE(2022,7,18)+TIME(23,54,48)</f>
        <v>44760.996388888889</v>
      </c>
      <c r="G13" s="3" t="s">
        <v>40</v>
      </c>
      <c r="H13" s="3" t="s">
        <v>41</v>
      </c>
      <c r="I13" s="3" t="s">
        <v>42</v>
      </c>
      <c r="J13" s="3" t="s">
        <v>6</v>
      </c>
    </row>
    <row r="14" spans="1:10" ht="15.75" x14ac:dyDescent="0.25">
      <c r="A14" s="6" t="s">
        <v>69</v>
      </c>
      <c r="B14" s="1" t="s">
        <v>70</v>
      </c>
      <c r="C14" s="1" t="s">
        <v>71</v>
      </c>
      <c r="D14" s="1" t="s">
        <v>69</v>
      </c>
      <c r="E14" s="1" t="s">
        <v>46</v>
      </c>
      <c r="F14" s="2">
        <f>DATE(2022,6,23)+TIME(16,41,49)</f>
        <v>44735.695706018516</v>
      </c>
      <c r="G14" s="1" t="s">
        <v>72</v>
      </c>
      <c r="H14" s="1" t="s">
        <v>73</v>
      </c>
      <c r="I14" s="1" t="s">
        <v>74</v>
      </c>
      <c r="J14" s="1" t="s">
        <v>6</v>
      </c>
    </row>
    <row r="15" spans="1:10" ht="31.5" x14ac:dyDescent="0.25">
      <c r="A15" s="6" t="s">
        <v>75</v>
      </c>
      <c r="B15" s="3" t="s">
        <v>27</v>
      </c>
      <c r="C15" s="3" t="s">
        <v>76</v>
      </c>
      <c r="D15" s="3" t="s">
        <v>75</v>
      </c>
      <c r="E15" s="3" t="s">
        <v>3</v>
      </c>
      <c r="F15" s="4">
        <f>DATE(2022,7,12)+TIME(12,43,31)</f>
        <v>44754.530219907407</v>
      </c>
      <c r="G15" s="3" t="s">
        <v>77</v>
      </c>
      <c r="H15" s="3" t="s">
        <v>78</v>
      </c>
      <c r="I15" s="3" t="s">
        <v>79</v>
      </c>
      <c r="J15" s="3" t="s">
        <v>6</v>
      </c>
    </row>
    <row r="16" spans="1:10" ht="31.5" x14ac:dyDescent="0.25">
      <c r="A16" s="6" t="s">
        <v>80</v>
      </c>
      <c r="B16" s="1" t="s">
        <v>81</v>
      </c>
      <c r="C16" s="1" t="s">
        <v>82</v>
      </c>
      <c r="D16" s="1" t="s">
        <v>80</v>
      </c>
      <c r="E16" s="1" t="s">
        <v>46</v>
      </c>
      <c r="F16" s="2">
        <f>DATE(2022,7,3)+TIME(11,56,19)</f>
        <v>44745.497442129628</v>
      </c>
      <c r="G16" s="1" t="s">
        <v>83</v>
      </c>
      <c r="H16" s="1" t="s">
        <v>84</v>
      </c>
      <c r="I16" s="1" t="s">
        <v>85</v>
      </c>
      <c r="J16" s="1" t="s">
        <v>6</v>
      </c>
    </row>
    <row r="17" spans="1:10" ht="31.5" x14ac:dyDescent="0.25">
      <c r="A17" s="6" t="s">
        <v>86</v>
      </c>
      <c r="B17" s="3" t="s">
        <v>87</v>
      </c>
      <c r="C17" s="3" t="s">
        <v>88</v>
      </c>
      <c r="D17" s="3" t="s">
        <v>86</v>
      </c>
      <c r="E17" s="3" t="s">
        <v>3</v>
      </c>
      <c r="F17" s="4">
        <f>DATE(2022,7,8)+TIME(17,0,16)</f>
        <v>44750.708518518521</v>
      </c>
      <c r="G17" s="3" t="s">
        <v>89</v>
      </c>
      <c r="H17" s="3" t="s">
        <v>90</v>
      </c>
      <c r="I17" s="3" t="s">
        <v>91</v>
      </c>
      <c r="J17" s="3" t="s">
        <v>6</v>
      </c>
    </row>
    <row r="18" spans="1:10" ht="15.75" x14ac:dyDescent="0.25">
      <c r="A18" s="6" t="s">
        <v>92</v>
      </c>
      <c r="B18" s="1" t="s">
        <v>93</v>
      </c>
      <c r="C18" s="1" t="s">
        <v>94</v>
      </c>
      <c r="D18" s="1" t="s">
        <v>92</v>
      </c>
      <c r="E18" s="1" t="s">
        <v>3</v>
      </c>
      <c r="F18" s="2">
        <f>DATE(2022,6,20)+TIME(13,2,27)</f>
        <v>44732.543368055558</v>
      </c>
      <c r="G18" s="1" t="s">
        <v>95</v>
      </c>
      <c r="H18" s="1" t="s">
        <v>96</v>
      </c>
      <c r="I18" s="1" t="s">
        <v>97</v>
      </c>
      <c r="J18" s="1" t="s">
        <v>6</v>
      </c>
    </row>
    <row r="19" spans="1:10" ht="47.25" x14ac:dyDescent="0.25">
      <c r="A19" s="6" t="s">
        <v>98</v>
      </c>
      <c r="B19" s="3" t="s">
        <v>99</v>
      </c>
      <c r="C19" s="3" t="s">
        <v>100</v>
      </c>
      <c r="D19" s="3" t="s">
        <v>98</v>
      </c>
      <c r="E19" s="3" t="s">
        <v>46</v>
      </c>
      <c r="F19" s="4">
        <f>DATE(2022,6,1)+TIME(12,26,44)</f>
        <v>44713.518564814818</v>
      </c>
      <c r="G19" s="3" t="s">
        <v>101</v>
      </c>
      <c r="H19" s="3" t="s">
        <v>102</v>
      </c>
      <c r="I19" s="3" t="s">
        <v>103</v>
      </c>
      <c r="J19" s="3" t="s">
        <v>6</v>
      </c>
    </row>
    <row r="20" spans="1:10" ht="31.5" x14ac:dyDescent="0.25">
      <c r="A20" s="6" t="s">
        <v>104</v>
      </c>
      <c r="B20" s="1" t="s">
        <v>105</v>
      </c>
      <c r="C20" s="1" t="s">
        <v>106</v>
      </c>
      <c r="D20" s="1" t="s">
        <v>104</v>
      </c>
      <c r="E20" s="1" t="s">
        <v>3</v>
      </c>
      <c r="F20" s="2">
        <f>DATE(2022,6,14)+TIME(11,24,14)</f>
        <v>44726.475162037037</v>
      </c>
      <c r="G20" s="1" t="s">
        <v>107</v>
      </c>
      <c r="H20" s="1" t="s">
        <v>108</v>
      </c>
      <c r="I20" s="1" t="s">
        <v>109</v>
      </c>
      <c r="J20" s="1" t="s">
        <v>6</v>
      </c>
    </row>
    <row r="21" spans="1:10" ht="31.5" x14ac:dyDescent="0.25">
      <c r="A21" s="6" t="s">
        <v>110</v>
      </c>
      <c r="B21" s="3" t="s">
        <v>111</v>
      </c>
      <c r="C21" s="3" t="s">
        <v>112</v>
      </c>
      <c r="D21" s="3" t="s">
        <v>110</v>
      </c>
      <c r="E21" s="3" t="s">
        <v>811</v>
      </c>
      <c r="F21" s="4">
        <f>DATE(2022,7,25)+TIME(13,17,27)</f>
        <v>44767.553784722222</v>
      </c>
      <c r="G21" s="3" t="s">
        <v>114</v>
      </c>
      <c r="H21" s="3" t="s">
        <v>115</v>
      </c>
      <c r="I21" s="3" t="s">
        <v>116</v>
      </c>
      <c r="J21" s="3" t="s">
        <v>6</v>
      </c>
    </row>
    <row r="22" spans="1:10" ht="31.5" x14ac:dyDescent="0.25">
      <c r="A22" s="6" t="s">
        <v>117</v>
      </c>
      <c r="B22" s="1" t="s">
        <v>118</v>
      </c>
      <c r="C22" s="1" t="s">
        <v>119</v>
      </c>
      <c r="D22" s="1" t="s">
        <v>117</v>
      </c>
      <c r="E22" s="1" t="s">
        <v>46</v>
      </c>
      <c r="F22" s="2">
        <f>DATE(2022,7,15)+TIME(23,0,9)</f>
        <v>44757.958437499998</v>
      </c>
      <c r="G22" s="1" t="s">
        <v>120</v>
      </c>
      <c r="H22" s="1" t="s">
        <v>121</v>
      </c>
      <c r="I22" s="1" t="s">
        <v>122</v>
      </c>
      <c r="J22" s="1" t="s">
        <v>6</v>
      </c>
    </row>
    <row r="23" spans="1:10" ht="15.75" x14ac:dyDescent="0.25">
      <c r="A23" s="6" t="s">
        <v>123</v>
      </c>
      <c r="B23" s="3" t="s">
        <v>44</v>
      </c>
      <c r="C23" s="3" t="s">
        <v>124</v>
      </c>
      <c r="D23" s="3" t="s">
        <v>123</v>
      </c>
      <c r="E23" s="3" t="s">
        <v>46</v>
      </c>
      <c r="F23" s="4">
        <f>DATE(2022,7,23)+TIME(8,41,15)</f>
        <v>44765.361979166664</v>
      </c>
      <c r="G23" s="3" t="s">
        <v>64</v>
      </c>
      <c r="H23" s="3" t="s">
        <v>125</v>
      </c>
      <c r="I23" s="3" t="s">
        <v>126</v>
      </c>
      <c r="J23" s="3" t="s">
        <v>6</v>
      </c>
    </row>
    <row r="24" spans="1:10" ht="31.5" x14ac:dyDescent="0.25">
      <c r="A24" s="6" t="s">
        <v>127</v>
      </c>
      <c r="B24" s="1" t="s">
        <v>15</v>
      </c>
      <c r="C24" s="1" t="s">
        <v>128</v>
      </c>
      <c r="D24" s="1" t="s">
        <v>127</v>
      </c>
      <c r="E24" s="1" t="s">
        <v>3</v>
      </c>
      <c r="F24" s="2">
        <f>DATE(2022,7,24)+TIME(11,49,13)</f>
        <v>44766.492511574077</v>
      </c>
      <c r="G24" s="1" t="s">
        <v>114</v>
      </c>
      <c r="H24" s="1" t="s">
        <v>129</v>
      </c>
      <c r="I24" s="1" t="s">
        <v>130</v>
      </c>
      <c r="J24" s="1" t="s">
        <v>6</v>
      </c>
    </row>
    <row r="25" spans="1:10" ht="31.5" x14ac:dyDescent="0.25">
      <c r="A25" s="6" t="s">
        <v>131</v>
      </c>
      <c r="B25" s="3" t="s">
        <v>132</v>
      </c>
      <c r="C25" s="3" t="s">
        <v>133</v>
      </c>
      <c r="D25" s="3" t="s">
        <v>131</v>
      </c>
      <c r="E25" s="3" t="s">
        <v>46</v>
      </c>
      <c r="F25" s="4">
        <f>DATE(2022,6,3)+TIME(17,15,8)</f>
        <v>44715.718842592592</v>
      </c>
      <c r="G25" s="3" t="s">
        <v>134</v>
      </c>
      <c r="H25" s="3" t="s">
        <v>135</v>
      </c>
      <c r="I25" s="3" t="s">
        <v>136</v>
      </c>
      <c r="J25" s="3" t="s">
        <v>6</v>
      </c>
    </row>
    <row r="26" spans="1:10" ht="15.75" x14ac:dyDescent="0.25">
      <c r="A26" s="6" t="s">
        <v>137</v>
      </c>
      <c r="B26" s="1" t="s">
        <v>138</v>
      </c>
      <c r="C26" s="1" t="s">
        <v>139</v>
      </c>
      <c r="D26" s="1" t="s">
        <v>137</v>
      </c>
      <c r="E26" s="1" t="s">
        <v>3</v>
      </c>
      <c r="F26" s="2">
        <f>DATE(2022,7,23)+TIME(8,41,15)</f>
        <v>44765.361979166664</v>
      </c>
      <c r="G26" s="1" t="s">
        <v>140</v>
      </c>
      <c r="H26" s="1" t="s">
        <v>141</v>
      </c>
      <c r="I26" s="1" t="s">
        <v>142</v>
      </c>
      <c r="J26" s="1" t="s">
        <v>6</v>
      </c>
    </row>
    <row r="27" spans="1:10" ht="31.5" x14ac:dyDescent="0.25">
      <c r="A27" s="6" t="s">
        <v>143</v>
      </c>
      <c r="B27" s="3" t="s">
        <v>144</v>
      </c>
      <c r="C27" s="3" t="s">
        <v>145</v>
      </c>
      <c r="D27" s="3" t="s">
        <v>143</v>
      </c>
      <c r="E27" s="3" t="s">
        <v>46</v>
      </c>
      <c r="F27" s="4">
        <f>DATE(2022,6,24)+TIME(12,9,31)</f>
        <v>44736.506608796299</v>
      </c>
      <c r="G27" s="3" t="s">
        <v>146</v>
      </c>
      <c r="H27" s="3" t="s">
        <v>147</v>
      </c>
      <c r="I27" s="3" t="s">
        <v>148</v>
      </c>
      <c r="J27" s="3" t="s">
        <v>6</v>
      </c>
    </row>
    <row r="28" spans="1:10" ht="31.5" x14ac:dyDescent="0.25">
      <c r="A28" s="6" t="s">
        <v>149</v>
      </c>
      <c r="B28" s="1" t="s">
        <v>150</v>
      </c>
      <c r="C28" s="1" t="s">
        <v>151</v>
      </c>
      <c r="D28" s="1" t="s">
        <v>149</v>
      </c>
      <c r="E28" s="1" t="s">
        <v>46</v>
      </c>
      <c r="F28" s="2">
        <f>DATE(2022,6,29)+TIME(11,2,22)</f>
        <v>44741.459976851853</v>
      </c>
      <c r="G28" s="1" t="s">
        <v>152</v>
      </c>
      <c r="H28" s="1" t="s">
        <v>153</v>
      </c>
      <c r="I28" s="1" t="s">
        <v>154</v>
      </c>
      <c r="J28" s="1" t="s">
        <v>6</v>
      </c>
    </row>
    <row r="29" spans="1:10" ht="31.5" x14ac:dyDescent="0.25">
      <c r="A29" s="6" t="s">
        <v>155</v>
      </c>
      <c r="B29" s="3" t="s">
        <v>812</v>
      </c>
      <c r="C29" s="3" t="s">
        <v>156</v>
      </c>
      <c r="D29" s="3" t="s">
        <v>155</v>
      </c>
      <c r="E29" s="3" t="s">
        <v>813</v>
      </c>
      <c r="F29" s="4">
        <f>DATE(2022,7,25)+TIME(10,52,54)</f>
        <v>44767.453402777777</v>
      </c>
      <c r="G29" s="3" t="s">
        <v>114</v>
      </c>
      <c r="H29" s="3" t="s">
        <v>157</v>
      </c>
      <c r="I29" s="3" t="s">
        <v>158</v>
      </c>
      <c r="J29" s="3" t="s">
        <v>6</v>
      </c>
    </row>
    <row r="30" spans="1:10" ht="31.5" x14ac:dyDescent="0.25">
      <c r="A30" s="6" t="s">
        <v>159</v>
      </c>
      <c r="B30" s="1" t="s">
        <v>160</v>
      </c>
      <c r="C30" s="1" t="s">
        <v>161</v>
      </c>
      <c r="D30" s="1" t="s">
        <v>159</v>
      </c>
      <c r="E30" s="1" t="s">
        <v>46</v>
      </c>
      <c r="F30" s="2">
        <f>DATE(2022,6,1)+TIME(13,5,33)</f>
        <v>44713.545520833337</v>
      </c>
      <c r="G30" s="1" t="s">
        <v>162</v>
      </c>
      <c r="H30" s="1" t="s">
        <v>163</v>
      </c>
      <c r="I30" s="1" t="s">
        <v>164</v>
      </c>
      <c r="J30" s="1" t="s">
        <v>6</v>
      </c>
    </row>
    <row r="31" spans="1:10" ht="31.5" x14ac:dyDescent="0.25">
      <c r="A31" s="6" t="s">
        <v>165</v>
      </c>
      <c r="B31" s="3" t="s">
        <v>166</v>
      </c>
      <c r="C31" s="3" t="s">
        <v>167</v>
      </c>
      <c r="D31" s="3" t="s">
        <v>165</v>
      </c>
      <c r="E31" s="3" t="s">
        <v>46</v>
      </c>
      <c r="F31" s="4">
        <f>DATE(2022,7,6)+TIME(13,0,30)</f>
        <v>44748.542013888888</v>
      </c>
      <c r="G31" s="3" t="s">
        <v>168</v>
      </c>
      <c r="H31" s="3" t="s">
        <v>169</v>
      </c>
      <c r="I31" s="3" t="s">
        <v>170</v>
      </c>
      <c r="J31" s="3" t="s">
        <v>6</v>
      </c>
    </row>
    <row r="32" spans="1:10" ht="31.5" x14ac:dyDescent="0.25">
      <c r="A32" s="6" t="s">
        <v>171</v>
      </c>
      <c r="B32" s="1" t="s">
        <v>172</v>
      </c>
      <c r="C32" s="1" t="s">
        <v>173</v>
      </c>
      <c r="D32" s="1" t="s">
        <v>171</v>
      </c>
      <c r="E32" s="1" t="s">
        <v>46</v>
      </c>
      <c r="F32" s="2">
        <f>DATE(2022,6,7)+TIME(10,53,29)</f>
        <v>44719.45380787037</v>
      </c>
      <c r="G32" s="1" t="s">
        <v>11</v>
      </c>
      <c r="H32" s="1" t="s">
        <v>174</v>
      </c>
      <c r="I32" s="1" t="s">
        <v>175</v>
      </c>
      <c r="J32" s="1" t="s">
        <v>6</v>
      </c>
    </row>
    <row r="33" spans="1:10" ht="31.5" x14ac:dyDescent="0.25">
      <c r="A33" s="6" t="s">
        <v>176</v>
      </c>
      <c r="B33" s="3" t="s">
        <v>177</v>
      </c>
      <c r="C33" s="3" t="s">
        <v>178</v>
      </c>
      <c r="D33" s="3" t="s">
        <v>176</v>
      </c>
      <c r="E33" s="3" t="s">
        <v>3</v>
      </c>
      <c r="F33" s="4">
        <f>DATE(2022,7,21)+TIME(12,24,5)</f>
        <v>44763.516724537039</v>
      </c>
      <c r="G33" s="3" t="s">
        <v>64</v>
      </c>
      <c r="H33" s="3" t="s">
        <v>179</v>
      </c>
      <c r="I33" s="3" t="s">
        <v>126</v>
      </c>
      <c r="J33" s="3" t="s">
        <v>6</v>
      </c>
    </row>
    <row r="34" spans="1:10" ht="15.75" x14ac:dyDescent="0.25">
      <c r="A34" s="6" t="s">
        <v>180</v>
      </c>
      <c r="B34" s="1" t="s">
        <v>181</v>
      </c>
      <c r="C34" s="1" t="s">
        <v>182</v>
      </c>
      <c r="D34" s="1" t="s">
        <v>180</v>
      </c>
      <c r="E34" s="1" t="s">
        <v>46</v>
      </c>
      <c r="F34" s="2">
        <f>DATE(2022,5,27)+TIME(12,13,9)</f>
        <v>44708.509131944447</v>
      </c>
      <c r="G34" s="1" t="s">
        <v>134</v>
      </c>
      <c r="H34" s="1" t="s">
        <v>183</v>
      </c>
      <c r="I34" s="1" t="s">
        <v>184</v>
      </c>
      <c r="J34" s="1" t="s">
        <v>6</v>
      </c>
    </row>
    <row r="35" spans="1:10" ht="31.5" x14ac:dyDescent="0.25">
      <c r="A35" s="6" t="s">
        <v>185</v>
      </c>
      <c r="B35" s="3" t="s">
        <v>118</v>
      </c>
      <c r="C35" s="3" t="s">
        <v>186</v>
      </c>
      <c r="D35" s="3" t="s">
        <v>185</v>
      </c>
      <c r="E35" s="3" t="s">
        <v>46</v>
      </c>
      <c r="F35" s="4">
        <f>DATE(2022,7,14)+TIME(14,51,14)</f>
        <v>44756.61891203704</v>
      </c>
      <c r="G35" s="3" t="s">
        <v>187</v>
      </c>
      <c r="H35" s="3" t="s">
        <v>188</v>
      </c>
      <c r="I35" s="3" t="s">
        <v>189</v>
      </c>
      <c r="J35" s="3" t="s">
        <v>6</v>
      </c>
    </row>
    <row r="36" spans="1:10" ht="31.5" x14ac:dyDescent="0.25">
      <c r="A36" s="6" t="s">
        <v>190</v>
      </c>
      <c r="B36" s="1" t="s">
        <v>166</v>
      </c>
      <c r="C36" s="1" t="s">
        <v>191</v>
      </c>
      <c r="D36" s="1" t="s">
        <v>190</v>
      </c>
      <c r="E36" s="1" t="s">
        <v>46</v>
      </c>
      <c r="F36" s="2">
        <f>DATE(2022,7,14)+TIME(20,10,53)</f>
        <v>44756.840891203705</v>
      </c>
      <c r="G36" s="1" t="s">
        <v>168</v>
      </c>
      <c r="H36" s="1" t="s">
        <v>192</v>
      </c>
      <c r="I36" s="1" t="s">
        <v>193</v>
      </c>
      <c r="J36" s="1" t="s">
        <v>6</v>
      </c>
    </row>
    <row r="37" spans="1:10" ht="15.75" x14ac:dyDescent="0.25">
      <c r="A37" s="6" t="s">
        <v>194</v>
      </c>
      <c r="B37" s="3" t="s">
        <v>195</v>
      </c>
      <c r="C37" s="3" t="s">
        <v>196</v>
      </c>
      <c r="D37" s="3" t="s">
        <v>194</v>
      </c>
      <c r="E37" s="3" t="s">
        <v>46</v>
      </c>
      <c r="F37" s="4">
        <f>DATE(2022,7,1)+TIME(13,4,2)</f>
        <v>44743.54446759259</v>
      </c>
      <c r="G37" s="3" t="s">
        <v>197</v>
      </c>
      <c r="H37" s="3" t="s">
        <v>198</v>
      </c>
      <c r="I37" s="3" t="s">
        <v>199</v>
      </c>
      <c r="J37" s="3" t="s">
        <v>6</v>
      </c>
    </row>
    <row r="38" spans="1:10" ht="31.5" x14ac:dyDescent="0.25">
      <c r="A38" s="6" t="s">
        <v>200</v>
      </c>
      <c r="B38" s="1" t="s">
        <v>51</v>
      </c>
      <c r="C38" s="1" t="s">
        <v>10</v>
      </c>
      <c r="D38" s="1" t="s">
        <v>200</v>
      </c>
      <c r="E38" s="1" t="s">
        <v>3</v>
      </c>
      <c r="F38" s="2">
        <f>DATE(2022,5,31)+TIME(12,28,44)</f>
        <v>44712.519953703704</v>
      </c>
      <c r="G38" s="1" t="s">
        <v>201</v>
      </c>
      <c r="H38" s="1" t="s">
        <v>202</v>
      </c>
      <c r="I38" s="1" t="s">
        <v>203</v>
      </c>
      <c r="J38" s="1" t="s">
        <v>6</v>
      </c>
    </row>
    <row r="39" spans="1:10" ht="15.75" x14ac:dyDescent="0.25">
      <c r="A39" s="6" t="s">
        <v>204</v>
      </c>
      <c r="B39" s="3" t="s">
        <v>56</v>
      </c>
      <c r="C39" s="3" t="s">
        <v>205</v>
      </c>
      <c r="D39" s="3" t="s">
        <v>204</v>
      </c>
      <c r="E39" s="3" t="s">
        <v>46</v>
      </c>
      <c r="F39" s="4">
        <f>DATE(2022,6,28)+TIME(14,49,17)</f>
        <v>44740.61755787037</v>
      </c>
      <c r="G39" s="3" t="s">
        <v>206</v>
      </c>
      <c r="H39" s="3" t="s">
        <v>207</v>
      </c>
      <c r="I39" s="3" t="s">
        <v>208</v>
      </c>
      <c r="J39" s="3" t="s">
        <v>6</v>
      </c>
    </row>
    <row r="40" spans="1:10" ht="31.5" x14ac:dyDescent="0.25">
      <c r="A40" s="6" t="s">
        <v>209</v>
      </c>
      <c r="B40" s="1" t="s">
        <v>81</v>
      </c>
      <c r="C40" s="1" t="s">
        <v>210</v>
      </c>
      <c r="D40" s="1" t="s">
        <v>209</v>
      </c>
      <c r="E40" s="1" t="s">
        <v>46</v>
      </c>
      <c r="F40" s="2">
        <f>DATE(2022,6,9)+TIME(12,43,39)</f>
        <v>44721.530312499999</v>
      </c>
      <c r="G40" s="1" t="s">
        <v>211</v>
      </c>
      <c r="H40" s="1" t="s">
        <v>212</v>
      </c>
      <c r="I40" s="1" t="s">
        <v>213</v>
      </c>
      <c r="J40" s="1" t="s">
        <v>6</v>
      </c>
    </row>
    <row r="41" spans="1:10" ht="31.5" x14ac:dyDescent="0.25">
      <c r="A41" s="6" t="s">
        <v>214</v>
      </c>
      <c r="B41" s="3" t="s">
        <v>215</v>
      </c>
      <c r="C41" s="3" t="s">
        <v>216</v>
      </c>
      <c r="D41" s="3" t="s">
        <v>214</v>
      </c>
      <c r="E41" s="3" t="s">
        <v>3</v>
      </c>
      <c r="F41" s="4">
        <f>DATE(2022,6,7)+TIME(10,54,48)</f>
        <v>44719.454722222225</v>
      </c>
      <c r="G41" s="3" t="s">
        <v>217</v>
      </c>
      <c r="H41" s="3" t="s">
        <v>218</v>
      </c>
      <c r="I41" s="3" t="s">
        <v>219</v>
      </c>
      <c r="J41" s="3" t="s">
        <v>6</v>
      </c>
    </row>
    <row r="42" spans="1:10" ht="47.25" x14ac:dyDescent="0.25">
      <c r="A42" s="6" t="s">
        <v>220</v>
      </c>
      <c r="B42" s="1" t="s">
        <v>221</v>
      </c>
      <c r="C42" s="1" t="s">
        <v>222</v>
      </c>
      <c r="D42" s="1" t="s">
        <v>220</v>
      </c>
      <c r="E42" s="1" t="s">
        <v>46</v>
      </c>
      <c r="F42" s="2">
        <f>DATE(2022,7,8)+TIME(14,37,15)</f>
        <v>44750.609201388892</v>
      </c>
      <c r="G42" s="1" t="s">
        <v>223</v>
      </c>
      <c r="H42" s="1" t="s">
        <v>224</v>
      </c>
      <c r="I42" s="1" t="s">
        <v>225</v>
      </c>
      <c r="J42" s="1" t="s">
        <v>6</v>
      </c>
    </row>
    <row r="43" spans="1:10" ht="31.5" x14ac:dyDescent="0.25">
      <c r="A43" s="6" t="s">
        <v>226</v>
      </c>
      <c r="B43" s="3" t="s">
        <v>227</v>
      </c>
      <c r="C43" s="3" t="s">
        <v>228</v>
      </c>
      <c r="D43" s="3" t="s">
        <v>226</v>
      </c>
      <c r="E43" s="3" t="s">
        <v>3</v>
      </c>
      <c r="F43" s="4">
        <f>DATE(2022,7,20)+TIME(15,29,27)</f>
        <v>44762.645451388889</v>
      </c>
      <c r="G43" s="3" t="s">
        <v>229</v>
      </c>
      <c r="H43" s="3" t="s">
        <v>230</v>
      </c>
      <c r="I43" s="3" t="s">
        <v>231</v>
      </c>
      <c r="J43" s="3" t="s">
        <v>6</v>
      </c>
    </row>
    <row r="44" spans="1:10" ht="47.25" x14ac:dyDescent="0.25">
      <c r="A44" s="6" t="s">
        <v>232</v>
      </c>
      <c r="B44" s="1" t="s">
        <v>233</v>
      </c>
      <c r="C44" s="1" t="s">
        <v>234</v>
      </c>
      <c r="D44" s="1" t="s">
        <v>232</v>
      </c>
      <c r="E44" s="1" t="s">
        <v>3</v>
      </c>
      <c r="F44" s="2">
        <f>DATE(2022,7,15)+TIME(10,56,48)</f>
        <v>44757.456111111111</v>
      </c>
      <c r="G44" s="1" t="s">
        <v>23</v>
      </c>
      <c r="H44" s="1" t="s">
        <v>235</v>
      </c>
      <c r="I44" s="1" t="s">
        <v>236</v>
      </c>
      <c r="J44" s="1" t="s">
        <v>6</v>
      </c>
    </row>
    <row r="45" spans="1:10" ht="31.5" x14ac:dyDescent="0.25">
      <c r="A45" s="6" t="s">
        <v>237</v>
      </c>
      <c r="B45" s="3" t="s">
        <v>238</v>
      </c>
      <c r="C45" s="3" t="s">
        <v>239</v>
      </c>
      <c r="D45" s="3" t="s">
        <v>237</v>
      </c>
      <c r="E45" s="3" t="s">
        <v>46</v>
      </c>
      <c r="F45" s="4">
        <f>DATE(2022,6,5)+TIME(13,54,15)</f>
        <v>44717.579340277778</v>
      </c>
      <c r="G45" s="3" t="s">
        <v>240</v>
      </c>
      <c r="H45" s="3" t="s">
        <v>241</v>
      </c>
      <c r="I45" s="3" t="s">
        <v>242</v>
      </c>
      <c r="J45" s="3" t="s">
        <v>6</v>
      </c>
    </row>
    <row r="46" spans="1:10" ht="15.75" x14ac:dyDescent="0.25">
      <c r="A46" s="6" t="s">
        <v>243</v>
      </c>
      <c r="B46" s="1"/>
      <c r="C46" s="1"/>
      <c r="D46" s="1" t="s">
        <v>244</v>
      </c>
      <c r="E46" s="1" t="s">
        <v>245</v>
      </c>
      <c r="F46" s="2">
        <f>DATE(2022,7,15)+TIME(18,6,23)</f>
        <v>44757.754432870373</v>
      </c>
      <c r="G46" s="1"/>
      <c r="H46" s="1"/>
      <c r="I46" s="1"/>
      <c r="J46" s="1"/>
    </row>
    <row r="47" spans="1:10" ht="31.5" x14ac:dyDescent="0.25">
      <c r="A47" s="6" t="s">
        <v>244</v>
      </c>
      <c r="B47" s="3" t="s">
        <v>246</v>
      </c>
      <c r="C47" s="3" t="s">
        <v>247</v>
      </c>
      <c r="D47" s="3" t="s">
        <v>244</v>
      </c>
      <c r="E47" s="3" t="s">
        <v>46</v>
      </c>
      <c r="F47" s="4">
        <f>DATE(2022,7,15)+TIME(15,0,56)</f>
        <v>44757.625648148147</v>
      </c>
      <c r="G47" s="3" t="s">
        <v>248</v>
      </c>
      <c r="H47" s="3" t="s">
        <v>249</v>
      </c>
      <c r="I47" s="3" t="s">
        <v>250</v>
      </c>
      <c r="J47" s="3" t="s">
        <v>6</v>
      </c>
    </row>
    <row r="48" spans="1:10" ht="31.5" x14ac:dyDescent="0.25">
      <c r="A48" s="6" t="s">
        <v>251</v>
      </c>
      <c r="B48" s="1" t="s">
        <v>252</v>
      </c>
      <c r="C48" s="1" t="s">
        <v>253</v>
      </c>
      <c r="D48" s="1" t="s">
        <v>251</v>
      </c>
      <c r="E48" s="1" t="s">
        <v>3</v>
      </c>
      <c r="F48" s="2">
        <f>DATE(2022,5,27)+TIME(12,32,18)</f>
        <v>44708.522430555553</v>
      </c>
      <c r="G48" s="1" t="s">
        <v>254</v>
      </c>
      <c r="H48" s="1" t="s">
        <v>255</v>
      </c>
      <c r="I48" s="1" t="s">
        <v>256</v>
      </c>
      <c r="J48" s="1" t="s">
        <v>6</v>
      </c>
    </row>
    <row r="49" spans="1:10" ht="31.5" x14ac:dyDescent="0.25">
      <c r="A49" s="6" t="s">
        <v>257</v>
      </c>
      <c r="B49" s="3" t="s">
        <v>258</v>
      </c>
      <c r="C49" s="3" t="s">
        <v>259</v>
      </c>
      <c r="D49" s="3" t="s">
        <v>257</v>
      </c>
      <c r="E49" s="3" t="s">
        <v>3</v>
      </c>
      <c r="F49" s="4">
        <f>DATE(2022,6,20)+TIME(15,6,28)</f>
        <v>44732.629490740743</v>
      </c>
      <c r="G49" s="3" t="s">
        <v>95</v>
      </c>
      <c r="H49" s="3" t="s">
        <v>260</v>
      </c>
      <c r="I49" s="3" t="s">
        <v>261</v>
      </c>
      <c r="J49" s="3" t="s">
        <v>6</v>
      </c>
    </row>
    <row r="50" spans="1:10" ht="31.5" x14ac:dyDescent="0.25">
      <c r="A50" s="6" t="s">
        <v>262</v>
      </c>
      <c r="B50" s="1" t="s">
        <v>812</v>
      </c>
      <c r="C50" s="1" t="s">
        <v>263</v>
      </c>
      <c r="D50" s="1" t="s">
        <v>262</v>
      </c>
      <c r="E50" s="1" t="s">
        <v>813</v>
      </c>
      <c r="F50" s="2">
        <f>DATE(2022,7,25)+TIME(10,54,34)</f>
        <v>44767.454560185186</v>
      </c>
      <c r="G50" s="1" t="s">
        <v>114</v>
      </c>
      <c r="H50" s="1" t="s">
        <v>157</v>
      </c>
      <c r="I50" s="1" t="s">
        <v>158</v>
      </c>
      <c r="J50" s="1" t="s">
        <v>6</v>
      </c>
    </row>
    <row r="51" spans="1:10" ht="15.75" x14ac:dyDescent="0.25">
      <c r="A51" s="6" t="s">
        <v>264</v>
      </c>
      <c r="B51" s="3" t="s">
        <v>265</v>
      </c>
      <c r="C51" s="3" t="s">
        <v>266</v>
      </c>
      <c r="D51" s="3" t="s">
        <v>264</v>
      </c>
      <c r="E51" s="3" t="s">
        <v>46</v>
      </c>
      <c r="F51" s="4">
        <f>DATE(2022,7,14)+TIME(13,30,4)</f>
        <v>44756.5625462963</v>
      </c>
      <c r="G51" s="3" t="s">
        <v>267</v>
      </c>
      <c r="H51" s="3" t="s">
        <v>268</v>
      </c>
      <c r="I51" s="3" t="s">
        <v>269</v>
      </c>
      <c r="J51" s="3" t="s">
        <v>6</v>
      </c>
    </row>
    <row r="52" spans="1:10" ht="15.75" x14ac:dyDescent="0.25">
      <c r="A52" s="6" t="s">
        <v>270</v>
      </c>
      <c r="B52" s="1" t="s">
        <v>172</v>
      </c>
      <c r="C52" s="1" t="s">
        <v>271</v>
      </c>
      <c r="D52" s="1" t="s">
        <v>270</v>
      </c>
      <c r="E52" s="1" t="s">
        <v>46</v>
      </c>
      <c r="F52" s="2">
        <f>DATE(2022,7,27)+TIME(10,51,10)</f>
        <v>44769.452199074076</v>
      </c>
      <c r="G52" s="1" t="s">
        <v>11</v>
      </c>
      <c r="H52" s="1" t="s">
        <v>174</v>
      </c>
      <c r="I52" s="1" t="s">
        <v>175</v>
      </c>
      <c r="J52" s="1" t="s">
        <v>6</v>
      </c>
    </row>
    <row r="53" spans="1:10" ht="31.5" x14ac:dyDescent="0.25">
      <c r="A53" s="6" t="s">
        <v>272</v>
      </c>
      <c r="B53" s="3" t="s">
        <v>87</v>
      </c>
      <c r="C53" s="3" t="s">
        <v>273</v>
      </c>
      <c r="D53" s="3" t="s">
        <v>272</v>
      </c>
      <c r="E53" s="3" t="s">
        <v>3</v>
      </c>
      <c r="F53" s="4">
        <f>DATE(2022,6,1)+TIME(16,3,20)</f>
        <v>44713.668981481482</v>
      </c>
      <c r="G53" s="3" t="s">
        <v>89</v>
      </c>
      <c r="H53" s="3" t="s">
        <v>90</v>
      </c>
      <c r="I53" s="3" t="s">
        <v>91</v>
      </c>
      <c r="J53" s="3" t="s">
        <v>6</v>
      </c>
    </row>
    <row r="54" spans="1:10" ht="31.5" x14ac:dyDescent="0.25">
      <c r="A54" s="6" t="s">
        <v>274</v>
      </c>
      <c r="B54" s="1" t="s">
        <v>87</v>
      </c>
      <c r="C54" s="1" t="s">
        <v>275</v>
      </c>
      <c r="D54" s="1" t="s">
        <v>274</v>
      </c>
      <c r="E54" s="1" t="s">
        <v>3</v>
      </c>
      <c r="F54" s="2">
        <f>DATE(2022,7,8)+TIME(15,35,21)</f>
        <v>44750.649548611109</v>
      </c>
      <c r="G54" s="1" t="s">
        <v>276</v>
      </c>
      <c r="H54" s="1" t="s">
        <v>277</v>
      </c>
      <c r="I54" s="1" t="s">
        <v>278</v>
      </c>
      <c r="J54" s="1" t="s">
        <v>6</v>
      </c>
    </row>
    <row r="55" spans="1:10" ht="31.5" x14ac:dyDescent="0.25">
      <c r="A55" s="6" t="s">
        <v>279</v>
      </c>
      <c r="B55" s="3" t="s">
        <v>280</v>
      </c>
      <c r="C55" s="3" t="s">
        <v>228</v>
      </c>
      <c r="D55" s="3" t="s">
        <v>279</v>
      </c>
      <c r="E55" s="3" t="s">
        <v>3</v>
      </c>
      <c r="F55" s="4">
        <f>DATE(2022,7,8)+TIME(9,29,34)</f>
        <v>44750.395532407405</v>
      </c>
      <c r="G55" s="3" t="s">
        <v>217</v>
      </c>
      <c r="H55" s="3" t="s">
        <v>281</v>
      </c>
      <c r="I55" s="3" t="s">
        <v>282</v>
      </c>
      <c r="J55" s="3" t="s">
        <v>6</v>
      </c>
    </row>
    <row r="56" spans="1:10" ht="31.5" x14ac:dyDescent="0.25">
      <c r="A56" s="6" t="s">
        <v>283</v>
      </c>
      <c r="B56" s="1" t="s">
        <v>227</v>
      </c>
      <c r="C56" s="1" t="s">
        <v>284</v>
      </c>
      <c r="D56" s="1" t="s">
        <v>283</v>
      </c>
      <c r="E56" s="1" t="s">
        <v>3</v>
      </c>
      <c r="F56" s="2">
        <f>DATE(2022,7,19)+TIME(14,30,43)</f>
        <v>44761.604664351849</v>
      </c>
      <c r="G56" s="1" t="s">
        <v>285</v>
      </c>
      <c r="H56" s="1" t="s">
        <v>286</v>
      </c>
      <c r="I56" s="1" t="s">
        <v>287</v>
      </c>
      <c r="J56" s="1" t="s">
        <v>6</v>
      </c>
    </row>
    <row r="57" spans="1:10" ht="31.5" x14ac:dyDescent="0.25">
      <c r="A57" s="6" t="s">
        <v>288</v>
      </c>
      <c r="B57" s="3" t="s">
        <v>32</v>
      </c>
      <c r="C57" s="3" t="s">
        <v>289</v>
      </c>
      <c r="D57" s="3" t="s">
        <v>288</v>
      </c>
      <c r="E57" s="3" t="s">
        <v>3</v>
      </c>
      <c r="F57" s="4">
        <f>DATE(2022,6,15)+TIME(21,16,41)</f>
        <v>44727.88658564815</v>
      </c>
      <c r="G57" s="3" t="s">
        <v>34</v>
      </c>
      <c r="H57" s="3" t="s">
        <v>35</v>
      </c>
      <c r="I57" s="3" t="s">
        <v>36</v>
      </c>
      <c r="J57" s="3" t="s">
        <v>6</v>
      </c>
    </row>
    <row r="58" spans="1:10" ht="31.5" x14ac:dyDescent="0.25">
      <c r="A58" s="6" t="s">
        <v>290</v>
      </c>
      <c r="B58" s="1" t="s">
        <v>291</v>
      </c>
      <c r="C58" s="1" t="s">
        <v>292</v>
      </c>
      <c r="D58" s="1" t="s">
        <v>290</v>
      </c>
      <c r="E58" s="1" t="s">
        <v>113</v>
      </c>
      <c r="F58" s="2">
        <f>DATE(2022,7,14)+TIME(15,34,46)</f>
        <v>44756.649143518516</v>
      </c>
      <c r="G58" s="1" t="s">
        <v>293</v>
      </c>
      <c r="H58" s="1" t="s">
        <v>294</v>
      </c>
      <c r="I58" s="1" t="s">
        <v>295</v>
      </c>
      <c r="J58" s="1" t="s">
        <v>6</v>
      </c>
    </row>
    <row r="59" spans="1:10" ht="31.5" x14ac:dyDescent="0.25">
      <c r="A59" s="6" t="s">
        <v>296</v>
      </c>
      <c r="B59" s="3" t="s">
        <v>280</v>
      </c>
      <c r="C59" s="3" t="s">
        <v>76</v>
      </c>
      <c r="D59" s="3" t="s">
        <v>296</v>
      </c>
      <c r="E59" s="3" t="s">
        <v>3</v>
      </c>
      <c r="F59" s="4">
        <f>DATE(2022,6,29)+TIME(14,21,1)</f>
        <v>44741.597928240742</v>
      </c>
      <c r="G59" s="3" t="s">
        <v>297</v>
      </c>
      <c r="H59" s="3" t="s">
        <v>298</v>
      </c>
      <c r="I59" s="3" t="s">
        <v>299</v>
      </c>
      <c r="J59" s="3" t="s">
        <v>6</v>
      </c>
    </row>
    <row r="60" spans="1:10" ht="31.5" x14ac:dyDescent="0.25">
      <c r="A60" s="6" t="s">
        <v>300</v>
      </c>
      <c r="B60" s="1" t="s">
        <v>301</v>
      </c>
      <c r="C60" s="1" t="s">
        <v>76</v>
      </c>
      <c r="D60" s="1" t="s">
        <v>300</v>
      </c>
      <c r="E60" s="1" t="s">
        <v>3</v>
      </c>
      <c r="F60" s="2">
        <f>DATE(2022,7,7)+TIME(13,24,19)</f>
        <v>44749.558553240742</v>
      </c>
      <c r="G60" s="1" t="s">
        <v>107</v>
      </c>
      <c r="H60" s="1" t="s">
        <v>302</v>
      </c>
      <c r="I60" s="1" t="s">
        <v>303</v>
      </c>
      <c r="J60" s="1" t="s">
        <v>6</v>
      </c>
    </row>
    <row r="61" spans="1:10" ht="31.5" x14ac:dyDescent="0.25">
      <c r="A61" s="6" t="s">
        <v>304</v>
      </c>
      <c r="B61" s="3" t="s">
        <v>81</v>
      </c>
      <c r="C61" s="3" t="s">
        <v>305</v>
      </c>
      <c r="D61" s="3" t="s">
        <v>304</v>
      </c>
      <c r="E61" s="3" t="s">
        <v>46</v>
      </c>
      <c r="F61" s="4">
        <f>DATE(2022,6,27)+TIME(10,57,15)</f>
        <v>44739.456423611111</v>
      </c>
      <c r="G61" s="3" t="s">
        <v>306</v>
      </c>
      <c r="H61" s="3" t="s">
        <v>307</v>
      </c>
      <c r="I61" s="3" t="s">
        <v>308</v>
      </c>
      <c r="J61" s="3" t="s">
        <v>6</v>
      </c>
    </row>
    <row r="62" spans="1:10" ht="31.5" x14ac:dyDescent="0.25">
      <c r="A62" s="6" t="s">
        <v>309</v>
      </c>
      <c r="B62" s="1" t="s">
        <v>310</v>
      </c>
      <c r="C62" s="1" t="s">
        <v>311</v>
      </c>
      <c r="D62" s="1" t="s">
        <v>309</v>
      </c>
      <c r="E62" s="1" t="s">
        <v>3</v>
      </c>
      <c r="F62" s="2">
        <f>DATE(2022,7,12)+TIME(11,6,16)</f>
        <v>44754.462685185186</v>
      </c>
      <c r="G62" s="1" t="s">
        <v>312</v>
      </c>
      <c r="H62" s="1" t="s">
        <v>313</v>
      </c>
      <c r="I62" s="1" t="s">
        <v>314</v>
      </c>
      <c r="J62" s="1" t="s">
        <v>6</v>
      </c>
    </row>
    <row r="63" spans="1:10" ht="15.75" x14ac:dyDescent="0.25">
      <c r="A63" s="6" t="s">
        <v>315</v>
      </c>
      <c r="B63" s="3" t="s">
        <v>316</v>
      </c>
      <c r="C63" s="3" t="s">
        <v>317</v>
      </c>
      <c r="D63" s="3" t="s">
        <v>315</v>
      </c>
      <c r="E63" s="3" t="s">
        <v>46</v>
      </c>
      <c r="F63" s="4">
        <f>DATE(2022,7,14)+TIME(15,15,36)</f>
        <v>44756.635833333334</v>
      </c>
      <c r="G63" s="3" t="s">
        <v>318</v>
      </c>
      <c r="H63" s="3" t="s">
        <v>319</v>
      </c>
      <c r="I63" s="3" t="s">
        <v>320</v>
      </c>
      <c r="J63" s="3" t="s">
        <v>6</v>
      </c>
    </row>
    <row r="64" spans="1:10" ht="15.75" x14ac:dyDescent="0.25">
      <c r="A64" s="6" t="s">
        <v>321</v>
      </c>
      <c r="B64" s="1" t="s">
        <v>51</v>
      </c>
      <c r="C64" s="1" t="s">
        <v>10</v>
      </c>
      <c r="D64" s="1" t="s">
        <v>321</v>
      </c>
      <c r="E64" s="1" t="s">
        <v>3</v>
      </c>
      <c r="F64" s="2">
        <f>DATE(2022,7,5)+TIME(12,56,22)</f>
        <v>44747.539143518516</v>
      </c>
      <c r="G64" s="1" t="s">
        <v>322</v>
      </c>
      <c r="H64" s="1" t="s">
        <v>323</v>
      </c>
      <c r="I64" s="1" t="s">
        <v>324</v>
      </c>
      <c r="J64" s="1" t="s">
        <v>6</v>
      </c>
    </row>
    <row r="65" spans="1:10" ht="31.5" x14ac:dyDescent="0.25">
      <c r="A65" s="6" t="s">
        <v>325</v>
      </c>
      <c r="B65" s="3" t="s">
        <v>326</v>
      </c>
      <c r="C65" s="3" t="s">
        <v>327</v>
      </c>
      <c r="D65" s="3" t="s">
        <v>325</v>
      </c>
      <c r="E65" s="3" t="s">
        <v>46</v>
      </c>
      <c r="F65" s="4">
        <f>DATE(2022,6,13)+TIME(10,34,26)</f>
        <v>44725.440578703703</v>
      </c>
      <c r="G65" s="3" t="s">
        <v>114</v>
      </c>
      <c r="H65" s="3" t="s">
        <v>328</v>
      </c>
      <c r="I65" s="3" t="s">
        <v>329</v>
      </c>
      <c r="J65" s="3" t="s">
        <v>6</v>
      </c>
    </row>
    <row r="66" spans="1:10" ht="47.25" x14ac:dyDescent="0.25">
      <c r="A66" s="6" t="s">
        <v>330</v>
      </c>
      <c r="B66" s="1" t="s">
        <v>32</v>
      </c>
      <c r="C66" s="1" t="s">
        <v>331</v>
      </c>
      <c r="D66" s="1" t="s">
        <v>330</v>
      </c>
      <c r="E66" s="1" t="s">
        <v>3</v>
      </c>
      <c r="F66" s="2">
        <f>DATE(2022,7,25)+TIME(12,46,22)</f>
        <v>44767.532199074078</v>
      </c>
      <c r="G66" s="1" t="s">
        <v>187</v>
      </c>
      <c r="H66" s="1" t="s">
        <v>332</v>
      </c>
      <c r="I66" s="1" t="s">
        <v>333</v>
      </c>
      <c r="J66" s="1" t="s">
        <v>6</v>
      </c>
    </row>
    <row r="67" spans="1:10" ht="15.75" x14ac:dyDescent="0.25">
      <c r="A67" s="6" t="s">
        <v>334</v>
      </c>
      <c r="B67" s="3" t="s">
        <v>44</v>
      </c>
      <c r="C67" s="3" t="s">
        <v>124</v>
      </c>
      <c r="D67" s="3" t="s">
        <v>334</v>
      </c>
      <c r="E67" s="3" t="s">
        <v>46</v>
      </c>
      <c r="F67" s="4">
        <f>DATE(2022,5,27)+TIME(12,12,39)</f>
        <v>44708.508784722224</v>
      </c>
      <c r="G67" s="3" t="s">
        <v>335</v>
      </c>
      <c r="H67" s="3" t="s">
        <v>336</v>
      </c>
      <c r="I67" s="3" t="s">
        <v>337</v>
      </c>
      <c r="J67" s="3" t="s">
        <v>6</v>
      </c>
    </row>
    <row r="68" spans="1:10" ht="31.5" x14ac:dyDescent="0.25">
      <c r="A68" s="6" t="s">
        <v>338</v>
      </c>
      <c r="B68" s="1" t="s">
        <v>138</v>
      </c>
      <c r="C68" s="1" t="s">
        <v>339</v>
      </c>
      <c r="D68" s="1" t="s">
        <v>338</v>
      </c>
      <c r="E68" s="1" t="s">
        <v>3</v>
      </c>
      <c r="F68" s="2">
        <f>DATE(2022,6,13)+TIME(16,32,33)</f>
        <v>44725.689270833333</v>
      </c>
      <c r="G68" s="1" t="s">
        <v>340</v>
      </c>
      <c r="H68" s="1" t="s">
        <v>341</v>
      </c>
      <c r="I68" s="1" t="s">
        <v>342</v>
      </c>
      <c r="J68" s="1" t="s">
        <v>6</v>
      </c>
    </row>
    <row r="69" spans="1:10" ht="31.5" x14ac:dyDescent="0.25">
      <c r="A69" s="6" t="s">
        <v>343</v>
      </c>
      <c r="B69" s="3" t="s">
        <v>344</v>
      </c>
      <c r="C69" s="3" t="s">
        <v>345</v>
      </c>
      <c r="D69" s="3" t="s">
        <v>343</v>
      </c>
      <c r="E69" s="3" t="s">
        <v>46</v>
      </c>
      <c r="F69" s="4">
        <f>DATE(2022,6,24)+TIME(15,47,6)</f>
        <v>44736.657708333332</v>
      </c>
      <c r="G69" s="3" t="s">
        <v>346</v>
      </c>
      <c r="H69" s="3" t="s">
        <v>347</v>
      </c>
      <c r="I69" s="3" t="s">
        <v>348</v>
      </c>
      <c r="J69" s="3" t="s">
        <v>6</v>
      </c>
    </row>
    <row r="70" spans="1:10" ht="31.5" x14ac:dyDescent="0.25">
      <c r="A70" s="6" t="s">
        <v>349</v>
      </c>
      <c r="B70" s="1" t="s">
        <v>350</v>
      </c>
      <c r="C70" s="1" t="s">
        <v>351</v>
      </c>
      <c r="D70" s="1" t="s">
        <v>349</v>
      </c>
      <c r="E70" s="1" t="s">
        <v>3</v>
      </c>
      <c r="F70" s="2">
        <f>DATE(2022,8,4)+TIME(12,6,58)</f>
        <v>44777.504837962966</v>
      </c>
      <c r="G70" s="1" t="s">
        <v>352</v>
      </c>
      <c r="H70" s="1" t="s">
        <v>353</v>
      </c>
      <c r="I70" s="1" t="s">
        <v>354</v>
      </c>
      <c r="J70" s="1" t="s">
        <v>6</v>
      </c>
    </row>
    <row r="71" spans="1:10" ht="31.5" x14ac:dyDescent="0.25">
      <c r="A71" s="6" t="s">
        <v>355</v>
      </c>
      <c r="B71" s="3" t="s">
        <v>356</v>
      </c>
      <c r="C71" s="3" t="s">
        <v>182</v>
      </c>
      <c r="D71" s="3" t="s">
        <v>355</v>
      </c>
      <c r="E71" s="3" t="s">
        <v>46</v>
      </c>
      <c r="F71" s="4">
        <f>DATE(2022,6,21)+TIME(12,34,5)</f>
        <v>44733.523668981485</v>
      </c>
      <c r="G71" s="3" t="s">
        <v>357</v>
      </c>
      <c r="H71" s="3" t="s">
        <v>358</v>
      </c>
      <c r="I71" s="3" t="s">
        <v>359</v>
      </c>
      <c r="J71" s="3" t="s">
        <v>6</v>
      </c>
    </row>
    <row r="72" spans="1:10" ht="31.5" x14ac:dyDescent="0.25">
      <c r="A72" s="6" t="s">
        <v>360</v>
      </c>
      <c r="B72" s="1" t="s">
        <v>361</v>
      </c>
      <c r="C72" s="1" t="s">
        <v>362</v>
      </c>
      <c r="D72" s="1" t="s">
        <v>360</v>
      </c>
      <c r="E72" s="1" t="s">
        <v>113</v>
      </c>
      <c r="F72" s="2">
        <f>DATE(2022,7,29)+TIME(13,49,19)</f>
        <v>44771.575914351852</v>
      </c>
      <c r="G72" s="1" t="s">
        <v>363</v>
      </c>
      <c r="H72" s="1" t="s">
        <v>364</v>
      </c>
      <c r="I72" s="1" t="s">
        <v>366</v>
      </c>
      <c r="J72" s="1" t="s">
        <v>365</v>
      </c>
    </row>
    <row r="73" spans="1:10" ht="15.75" x14ac:dyDescent="0.25">
      <c r="A73" s="6" t="s">
        <v>367</v>
      </c>
      <c r="B73" s="3" t="s">
        <v>301</v>
      </c>
      <c r="C73" s="3" t="s">
        <v>368</v>
      </c>
      <c r="D73" s="3" t="s">
        <v>367</v>
      </c>
      <c r="E73" s="3" t="s">
        <v>3</v>
      </c>
      <c r="F73" s="4">
        <f>DATE(2022,7,1)+TIME(16,18,18)</f>
        <v>44743.679375</v>
      </c>
      <c r="G73" s="3" t="s">
        <v>369</v>
      </c>
      <c r="H73" s="3" t="s">
        <v>370</v>
      </c>
      <c r="I73" s="3" t="s">
        <v>371</v>
      </c>
      <c r="J73" s="3" t="s">
        <v>6</v>
      </c>
    </row>
    <row r="74" spans="1:10" ht="15.75" x14ac:dyDescent="0.25">
      <c r="A74" s="6" t="s">
        <v>372</v>
      </c>
      <c r="B74" s="1" t="s">
        <v>373</v>
      </c>
      <c r="C74" s="1" t="s">
        <v>374</v>
      </c>
      <c r="D74" s="1" t="s">
        <v>372</v>
      </c>
      <c r="E74" s="1" t="s">
        <v>113</v>
      </c>
      <c r="F74" s="2">
        <f>DATE(2022,7,13)+TIME(13,20,19)</f>
        <v>44755.555775462963</v>
      </c>
      <c r="G74" s="1" t="s">
        <v>293</v>
      </c>
      <c r="H74" s="1" t="s">
        <v>294</v>
      </c>
      <c r="I74" s="1" t="s">
        <v>375</v>
      </c>
      <c r="J74" s="1" t="s">
        <v>6</v>
      </c>
    </row>
    <row r="75" spans="1:10" ht="15.75" x14ac:dyDescent="0.25">
      <c r="A75" s="6" t="s">
        <v>376</v>
      </c>
      <c r="B75" s="3" t="s">
        <v>265</v>
      </c>
      <c r="C75" s="3" t="s">
        <v>377</v>
      </c>
      <c r="D75" s="3" t="s">
        <v>376</v>
      </c>
      <c r="E75" s="3" t="s">
        <v>46</v>
      </c>
      <c r="F75" s="4">
        <f>DATE(2022,7,14)+TIME(18,9,19)</f>
        <v>44756.756469907406</v>
      </c>
      <c r="G75" s="3" t="s">
        <v>267</v>
      </c>
      <c r="H75" s="3" t="s">
        <v>268</v>
      </c>
      <c r="I75" s="3" t="s">
        <v>269</v>
      </c>
      <c r="J75" s="3" t="s">
        <v>6</v>
      </c>
    </row>
    <row r="76" spans="1:10" ht="15.75" x14ac:dyDescent="0.25">
      <c r="A76" s="6" t="s">
        <v>378</v>
      </c>
      <c r="B76" s="1" t="s">
        <v>379</v>
      </c>
      <c r="C76" s="1" t="s">
        <v>380</v>
      </c>
      <c r="D76" s="1" t="s">
        <v>378</v>
      </c>
      <c r="E76" s="1" t="s">
        <v>3</v>
      </c>
      <c r="F76" s="2">
        <f>DATE(2022,8,3)+TIME(16,46,44)</f>
        <v>44776.699120370373</v>
      </c>
      <c r="G76" s="1" t="s">
        <v>168</v>
      </c>
      <c r="H76" s="1" t="s">
        <v>381</v>
      </c>
      <c r="I76" s="1" t="s">
        <v>382</v>
      </c>
      <c r="J76" s="1" t="s">
        <v>6</v>
      </c>
    </row>
    <row r="77" spans="1:10" ht="31.5" x14ac:dyDescent="0.25">
      <c r="A77" s="6" t="s">
        <v>383</v>
      </c>
      <c r="B77" s="3" t="s">
        <v>356</v>
      </c>
      <c r="C77" s="3" t="s">
        <v>384</v>
      </c>
      <c r="D77" s="3" t="s">
        <v>383</v>
      </c>
      <c r="E77" s="3" t="s">
        <v>46</v>
      </c>
      <c r="F77" s="4">
        <f>DATE(2022,6,21)+TIME(13,28,34)</f>
        <v>44733.56150462963</v>
      </c>
      <c r="G77" s="3" t="s">
        <v>357</v>
      </c>
      <c r="H77" s="3" t="s">
        <v>385</v>
      </c>
      <c r="I77" s="3" t="s">
        <v>386</v>
      </c>
      <c r="J77" s="3" t="s">
        <v>6</v>
      </c>
    </row>
    <row r="78" spans="1:10" ht="31.5" x14ac:dyDescent="0.25">
      <c r="A78" s="6" t="s">
        <v>387</v>
      </c>
      <c r="B78" s="1" t="s">
        <v>388</v>
      </c>
      <c r="C78" s="1" t="s">
        <v>389</v>
      </c>
      <c r="D78" s="1" t="s">
        <v>387</v>
      </c>
      <c r="E78" s="1" t="s">
        <v>46</v>
      </c>
      <c r="F78" s="2">
        <f>DATE(2022,7,7)+TIME(17,23,43)</f>
        <v>44749.724803240744</v>
      </c>
      <c r="G78" s="1" t="s">
        <v>390</v>
      </c>
      <c r="H78" s="1" t="s">
        <v>391</v>
      </c>
      <c r="I78" s="1" t="s">
        <v>392</v>
      </c>
      <c r="J78" s="1" t="s">
        <v>6</v>
      </c>
    </row>
    <row r="79" spans="1:10" ht="31.5" x14ac:dyDescent="0.25">
      <c r="A79" s="6" t="s">
        <v>393</v>
      </c>
      <c r="B79" s="3" t="s">
        <v>394</v>
      </c>
      <c r="C79" s="3" t="s">
        <v>395</v>
      </c>
      <c r="D79" s="3" t="s">
        <v>393</v>
      </c>
      <c r="E79" s="3" t="s">
        <v>113</v>
      </c>
      <c r="F79" s="4">
        <f>DATE(2022,8,5)+TIME(14,49,31)</f>
        <v>44778.617719907408</v>
      </c>
      <c r="G79" s="3" t="s">
        <v>114</v>
      </c>
      <c r="H79" s="3" t="s">
        <v>396</v>
      </c>
      <c r="I79" s="3" t="s">
        <v>397</v>
      </c>
      <c r="J79" s="3" t="s">
        <v>6</v>
      </c>
    </row>
    <row r="80" spans="1:10" ht="31.5" x14ac:dyDescent="0.25">
      <c r="A80" s="6" t="s">
        <v>398</v>
      </c>
      <c r="B80" s="1" t="s">
        <v>87</v>
      </c>
      <c r="C80" s="1" t="s">
        <v>399</v>
      </c>
      <c r="D80" s="1" t="s">
        <v>398</v>
      </c>
      <c r="E80" s="1" t="s">
        <v>3</v>
      </c>
      <c r="F80" s="2">
        <f>DATE(2022,7,5)+TIME(10,27,31)</f>
        <v>44747.43577546296</v>
      </c>
      <c r="G80" s="1" t="s">
        <v>89</v>
      </c>
      <c r="H80" s="1" t="s">
        <v>90</v>
      </c>
      <c r="I80" s="1" t="s">
        <v>91</v>
      </c>
      <c r="J80" s="1" t="s">
        <v>6</v>
      </c>
    </row>
    <row r="81" spans="1:10" ht="15.75" x14ac:dyDescent="0.25">
      <c r="A81" s="6" t="s">
        <v>400</v>
      </c>
      <c r="B81" s="3" t="s">
        <v>215</v>
      </c>
      <c r="C81" s="3" t="s">
        <v>401</v>
      </c>
      <c r="D81" s="3" t="s">
        <v>400</v>
      </c>
      <c r="E81" s="3" t="s">
        <v>3</v>
      </c>
      <c r="F81" s="4">
        <f>DATE(2022,7,20)+TIME(13,58,53)</f>
        <v>44762.582557870373</v>
      </c>
      <c r="G81" s="3" t="s">
        <v>217</v>
      </c>
      <c r="H81" s="3" t="s">
        <v>218</v>
      </c>
      <c r="I81" s="3" t="s">
        <v>219</v>
      </c>
      <c r="J81" s="3" t="s">
        <v>6</v>
      </c>
    </row>
    <row r="82" spans="1:10" ht="31.5" x14ac:dyDescent="0.25">
      <c r="A82" s="6" t="s">
        <v>402</v>
      </c>
      <c r="B82" s="1" t="s">
        <v>403</v>
      </c>
      <c r="C82" s="1" t="s">
        <v>404</v>
      </c>
      <c r="D82" s="1" t="s">
        <v>402</v>
      </c>
      <c r="E82" s="1" t="s">
        <v>46</v>
      </c>
      <c r="F82" s="2">
        <f>DATE(2022,7,29)+TIME(12,58,54)</f>
        <v>44771.540902777779</v>
      </c>
      <c r="G82" s="1" t="s">
        <v>405</v>
      </c>
      <c r="H82" s="1" t="s">
        <v>406</v>
      </c>
      <c r="I82" s="1" t="s">
        <v>407</v>
      </c>
      <c r="J82" s="1" t="s">
        <v>6</v>
      </c>
    </row>
    <row r="83" spans="1:10" ht="31.5" x14ac:dyDescent="0.25">
      <c r="A83" s="6" t="s">
        <v>408</v>
      </c>
      <c r="B83" s="3" t="s">
        <v>409</v>
      </c>
      <c r="C83" s="3" t="s">
        <v>410</v>
      </c>
      <c r="D83" s="3" t="s">
        <v>408</v>
      </c>
      <c r="E83" s="3" t="s">
        <v>46</v>
      </c>
      <c r="F83" s="4">
        <f>DATE(2022,7,15)+TIME(11,8,13)</f>
        <v>44757.464039351849</v>
      </c>
      <c r="G83" s="3" t="s">
        <v>312</v>
      </c>
      <c r="H83" s="3" t="s">
        <v>411</v>
      </c>
      <c r="I83" s="3" t="s">
        <v>412</v>
      </c>
      <c r="J83" s="3" t="s">
        <v>6</v>
      </c>
    </row>
    <row r="84" spans="1:10" ht="31.5" x14ac:dyDescent="0.25">
      <c r="A84" s="6" t="s">
        <v>413</v>
      </c>
      <c r="B84" s="1" t="s">
        <v>414</v>
      </c>
      <c r="C84" s="1" t="s">
        <v>415</v>
      </c>
      <c r="D84" s="1" t="s">
        <v>413</v>
      </c>
      <c r="E84" s="1" t="s">
        <v>46</v>
      </c>
      <c r="F84" s="2">
        <f>DATE(2022,7,7)+TIME(10,45,27)</f>
        <v>44749.448229166665</v>
      </c>
      <c r="G84" s="1" t="s">
        <v>416</v>
      </c>
      <c r="H84" s="1" t="s">
        <v>417</v>
      </c>
      <c r="I84" s="1" t="s">
        <v>418</v>
      </c>
      <c r="J84" s="1" t="s">
        <v>6</v>
      </c>
    </row>
    <row r="85" spans="1:10" ht="63" x14ac:dyDescent="0.25">
      <c r="A85" s="6" t="s">
        <v>419</v>
      </c>
      <c r="B85" s="3" t="s">
        <v>111</v>
      </c>
      <c r="C85" s="3" t="s">
        <v>420</v>
      </c>
      <c r="D85" s="3" t="s">
        <v>419</v>
      </c>
      <c r="E85" s="3" t="s">
        <v>811</v>
      </c>
      <c r="F85" s="4">
        <f>DATE(2022,7,15)+TIME(10,36,23)</f>
        <v>44757.441932870373</v>
      </c>
      <c r="G85" s="3" t="s">
        <v>114</v>
      </c>
      <c r="H85" s="3" t="s">
        <v>421</v>
      </c>
      <c r="I85" s="3" t="s">
        <v>422</v>
      </c>
      <c r="J85" s="3" t="s">
        <v>6</v>
      </c>
    </row>
    <row r="86" spans="1:10" ht="15.75" x14ac:dyDescent="0.25">
      <c r="A86" s="6" t="s">
        <v>423</v>
      </c>
      <c r="B86" s="1" t="s">
        <v>424</v>
      </c>
      <c r="C86" s="1" t="s">
        <v>425</v>
      </c>
      <c r="D86" s="1" t="s">
        <v>423</v>
      </c>
      <c r="E86" s="1" t="s">
        <v>46</v>
      </c>
      <c r="F86" s="2">
        <f>DATE(2022,7,8)+TIME(13,46,28)</f>
        <v>44750.573935185188</v>
      </c>
      <c r="G86" s="1" t="s">
        <v>426</v>
      </c>
      <c r="H86" s="1" t="s">
        <v>427</v>
      </c>
      <c r="I86" s="1" t="s">
        <v>428</v>
      </c>
      <c r="J86" s="1" t="s">
        <v>6</v>
      </c>
    </row>
    <row r="87" spans="1:10" ht="31.5" x14ac:dyDescent="0.25">
      <c r="A87" s="6" t="s">
        <v>429</v>
      </c>
      <c r="B87" s="3" t="s">
        <v>430</v>
      </c>
      <c r="C87" s="3" t="s">
        <v>431</v>
      </c>
      <c r="D87" s="3" t="s">
        <v>429</v>
      </c>
      <c r="E87" s="3" t="s">
        <v>3</v>
      </c>
      <c r="F87" s="4">
        <f>DATE(2022,7,8)+TIME(12,45,48)</f>
        <v>44750.531805555554</v>
      </c>
      <c r="G87" s="3" t="s">
        <v>432</v>
      </c>
      <c r="H87" s="3" t="s">
        <v>433</v>
      </c>
      <c r="I87" s="3" t="s">
        <v>434</v>
      </c>
      <c r="J87" s="3" t="s">
        <v>6</v>
      </c>
    </row>
    <row r="88" spans="1:10" ht="15.75" x14ac:dyDescent="0.25">
      <c r="A88" s="6" t="s">
        <v>435</v>
      </c>
      <c r="B88" s="1" t="s">
        <v>379</v>
      </c>
      <c r="C88" s="1" t="s">
        <v>239</v>
      </c>
      <c r="D88" s="1" t="s">
        <v>435</v>
      </c>
      <c r="E88" s="1" t="s">
        <v>3</v>
      </c>
      <c r="F88" s="2">
        <f>DATE(2022,7,7)+TIME(11,31,36)</f>
        <v>44749.48027777778</v>
      </c>
      <c r="G88" s="1" t="s">
        <v>436</v>
      </c>
      <c r="H88" s="1" t="s">
        <v>437</v>
      </c>
      <c r="I88" s="1" t="s">
        <v>438</v>
      </c>
      <c r="J88" s="1" t="s">
        <v>6</v>
      </c>
    </row>
    <row r="89" spans="1:10" ht="31.5" x14ac:dyDescent="0.25">
      <c r="A89" s="6" t="s">
        <v>439</v>
      </c>
      <c r="B89" s="3" t="s">
        <v>430</v>
      </c>
      <c r="C89" s="3" t="s">
        <v>440</v>
      </c>
      <c r="D89" s="3" t="s">
        <v>439</v>
      </c>
      <c r="E89" s="3" t="s">
        <v>3</v>
      </c>
      <c r="F89" s="4">
        <f>DATE(2022,7,29)+TIME(10,2,56)</f>
        <v>44771.418703703705</v>
      </c>
      <c r="G89" s="3" t="s">
        <v>441</v>
      </c>
      <c r="H89" s="3" t="s">
        <v>442</v>
      </c>
      <c r="I89" s="3" t="s">
        <v>443</v>
      </c>
      <c r="J89" s="3" t="s">
        <v>6</v>
      </c>
    </row>
    <row r="90" spans="1:10" ht="31.5" x14ac:dyDescent="0.25">
      <c r="A90" s="6" t="s">
        <v>444</v>
      </c>
      <c r="B90" s="1" t="s">
        <v>280</v>
      </c>
      <c r="C90" s="1" t="s">
        <v>445</v>
      </c>
      <c r="D90" s="1" t="s">
        <v>444</v>
      </c>
      <c r="E90" s="1" t="s">
        <v>3</v>
      </c>
      <c r="F90" s="2">
        <f>DATE(2022,7,29)+TIME(9,31,54)</f>
        <v>44771.397152777776</v>
      </c>
      <c r="G90" s="1" t="s">
        <v>446</v>
      </c>
      <c r="H90" s="1" t="s">
        <v>447</v>
      </c>
      <c r="I90" s="1" t="s">
        <v>448</v>
      </c>
      <c r="J90" s="1" t="s">
        <v>6</v>
      </c>
    </row>
    <row r="91" spans="1:10" ht="15.75" x14ac:dyDescent="0.25">
      <c r="A91" s="6" t="s">
        <v>449</v>
      </c>
      <c r="B91" s="3" t="s">
        <v>105</v>
      </c>
      <c r="C91" s="3" t="s">
        <v>450</v>
      </c>
      <c r="D91" s="3" t="s">
        <v>449</v>
      </c>
      <c r="E91" s="3" t="s">
        <v>3</v>
      </c>
      <c r="F91" s="4">
        <f>DATE(2022,6,30)+TIME(16,58,6)</f>
        <v>44742.707013888888</v>
      </c>
      <c r="G91" s="3" t="s">
        <v>4</v>
      </c>
      <c r="H91" s="3" t="s">
        <v>451</v>
      </c>
      <c r="I91" s="3" t="s">
        <v>452</v>
      </c>
      <c r="J91" s="3" t="s">
        <v>6</v>
      </c>
    </row>
    <row r="92" spans="1:10" ht="31.5" x14ac:dyDescent="0.25">
      <c r="A92" s="6" t="s">
        <v>453</v>
      </c>
      <c r="B92" s="1" t="s">
        <v>454</v>
      </c>
      <c r="C92" s="1" t="s">
        <v>455</v>
      </c>
      <c r="D92" s="1" t="s">
        <v>453</v>
      </c>
      <c r="E92" s="1" t="s">
        <v>46</v>
      </c>
      <c r="F92" s="2">
        <f>DATE(2022,6,24)+TIME(13,10,13)</f>
        <v>44736.548761574071</v>
      </c>
      <c r="G92" s="1" t="s">
        <v>456</v>
      </c>
      <c r="H92" s="1" t="s">
        <v>457</v>
      </c>
      <c r="I92" s="1" t="s">
        <v>458</v>
      </c>
      <c r="J92" s="1" t="s">
        <v>6</v>
      </c>
    </row>
    <row r="93" spans="1:10" ht="31.5" x14ac:dyDescent="0.25">
      <c r="A93" s="6" t="s">
        <v>459</v>
      </c>
      <c r="B93" s="3" t="s">
        <v>27</v>
      </c>
      <c r="C93" s="3" t="s">
        <v>76</v>
      </c>
      <c r="D93" s="3" t="s">
        <v>459</v>
      </c>
      <c r="E93" s="3" t="s">
        <v>3</v>
      </c>
      <c r="F93" s="4">
        <f>DATE(2022,7,27)+TIME(17,11,8)</f>
        <v>44769.716064814813</v>
      </c>
      <c r="G93" s="3" t="s">
        <v>460</v>
      </c>
      <c r="H93" s="3" t="s">
        <v>461</v>
      </c>
      <c r="I93" s="3" t="s">
        <v>462</v>
      </c>
      <c r="J93" s="3" t="s">
        <v>6</v>
      </c>
    </row>
    <row r="94" spans="1:10" ht="31.5" x14ac:dyDescent="0.25">
      <c r="A94" s="6" t="s">
        <v>463</v>
      </c>
      <c r="B94" s="1" t="s">
        <v>464</v>
      </c>
      <c r="C94" s="1" t="s">
        <v>465</v>
      </c>
      <c r="D94" s="1" t="s">
        <v>463</v>
      </c>
      <c r="E94" s="1" t="s">
        <v>46</v>
      </c>
      <c r="F94" s="2">
        <f>DATE(2022,5,31)+TIME(15,39,40)</f>
        <v>44712.652546296296</v>
      </c>
      <c r="G94" s="1" t="s">
        <v>466</v>
      </c>
      <c r="H94" s="1" t="s">
        <v>467</v>
      </c>
      <c r="I94" s="1" t="s">
        <v>468</v>
      </c>
      <c r="J94" s="1" t="s">
        <v>6</v>
      </c>
    </row>
    <row r="95" spans="1:10" ht="31.5" x14ac:dyDescent="0.25">
      <c r="A95" s="6" t="s">
        <v>469</v>
      </c>
      <c r="B95" s="3" t="s">
        <v>326</v>
      </c>
      <c r="C95" s="3" t="s">
        <v>470</v>
      </c>
      <c r="D95" s="3" t="s">
        <v>469</v>
      </c>
      <c r="E95" s="3" t="s">
        <v>46</v>
      </c>
      <c r="F95" s="4">
        <f>DATE(2022,8,4)+TIME(12,19,39)</f>
        <v>44777.513645833336</v>
      </c>
      <c r="G95" s="3" t="s">
        <v>114</v>
      </c>
      <c r="H95" s="3" t="s">
        <v>328</v>
      </c>
      <c r="I95" s="3" t="s">
        <v>329</v>
      </c>
      <c r="J95" s="3" t="s">
        <v>6</v>
      </c>
    </row>
    <row r="96" spans="1:10" ht="47.25" x14ac:dyDescent="0.25">
      <c r="A96" s="6" t="s">
        <v>471</v>
      </c>
      <c r="B96" s="1" t="s">
        <v>227</v>
      </c>
      <c r="C96" s="1" t="s">
        <v>472</v>
      </c>
      <c r="D96" s="1" t="s">
        <v>471</v>
      </c>
      <c r="E96" s="1" t="s">
        <v>3</v>
      </c>
      <c r="F96" s="2">
        <f>DATE(2022,7,11)+TIME(10,11,42)</f>
        <v>44753.424791666665</v>
      </c>
      <c r="G96" s="1" t="s">
        <v>23</v>
      </c>
      <c r="H96" s="1" t="s">
        <v>473</v>
      </c>
      <c r="I96" s="1" t="s">
        <v>474</v>
      </c>
      <c r="J96" s="1" t="s">
        <v>6</v>
      </c>
    </row>
    <row r="97" spans="1:10" ht="31.5" x14ac:dyDescent="0.25">
      <c r="A97" s="6" t="s">
        <v>475</v>
      </c>
      <c r="B97" s="1" t="s">
        <v>476</v>
      </c>
      <c r="C97" s="1" t="s">
        <v>477</v>
      </c>
      <c r="D97" s="1" t="s">
        <v>475</v>
      </c>
      <c r="E97" s="1" t="s">
        <v>3</v>
      </c>
      <c r="F97" s="2">
        <f>DATE(2022,6,21)+TIME(14,33,37)</f>
        <v>44733.606678240743</v>
      </c>
      <c r="G97" s="1" t="s">
        <v>285</v>
      </c>
      <c r="H97" s="1" t="s">
        <v>478</v>
      </c>
      <c r="I97" s="1" t="s">
        <v>479</v>
      </c>
      <c r="J97" s="1" t="s">
        <v>6</v>
      </c>
    </row>
    <row r="98" spans="1:10" ht="31.5" x14ac:dyDescent="0.25">
      <c r="A98" s="6" t="s">
        <v>480</v>
      </c>
      <c r="B98" s="3" t="s">
        <v>414</v>
      </c>
      <c r="C98" s="3" t="s">
        <v>481</v>
      </c>
      <c r="D98" s="3" t="s">
        <v>480</v>
      </c>
      <c r="E98" s="3" t="s">
        <v>46</v>
      </c>
      <c r="F98" s="4">
        <f>DATE(2022,7,12)+TIME(8,40,35)</f>
        <v>44754.361516203702</v>
      </c>
      <c r="G98" s="3" t="s">
        <v>416</v>
      </c>
      <c r="H98" s="3" t="s">
        <v>417</v>
      </c>
      <c r="I98" s="3" t="s">
        <v>418</v>
      </c>
      <c r="J98" s="3" t="s">
        <v>6</v>
      </c>
    </row>
    <row r="99" spans="1:10" ht="31.5" x14ac:dyDescent="0.25">
      <c r="A99" s="6" t="s">
        <v>482</v>
      </c>
      <c r="B99" s="1" t="s">
        <v>118</v>
      </c>
      <c r="C99" s="1" t="s">
        <v>483</v>
      </c>
      <c r="D99" s="1" t="s">
        <v>482</v>
      </c>
      <c r="E99" s="1" t="s">
        <v>46</v>
      </c>
      <c r="F99" s="2">
        <f>DATE(2022,7,5)+TIME(18,14,17)</f>
        <v>44747.759918981479</v>
      </c>
      <c r="G99" s="1" t="s">
        <v>187</v>
      </c>
      <c r="H99" s="1" t="s">
        <v>484</v>
      </c>
      <c r="I99" s="1" t="s">
        <v>189</v>
      </c>
      <c r="J99" s="1" t="s">
        <v>6</v>
      </c>
    </row>
    <row r="100" spans="1:10" ht="31.5" x14ac:dyDescent="0.25">
      <c r="A100" s="6" t="s">
        <v>485</v>
      </c>
      <c r="B100" s="3" t="s">
        <v>476</v>
      </c>
      <c r="C100" s="3" t="s">
        <v>486</v>
      </c>
      <c r="D100" s="3" t="s">
        <v>485</v>
      </c>
      <c r="E100" s="3" t="s">
        <v>3</v>
      </c>
      <c r="F100" s="4">
        <f>DATE(2022,5,27)+TIME(14,39,13)</f>
        <v>44708.610567129632</v>
      </c>
      <c r="G100" s="3" t="s">
        <v>285</v>
      </c>
      <c r="H100" s="3" t="s">
        <v>478</v>
      </c>
      <c r="I100" s="3" t="s">
        <v>479</v>
      </c>
      <c r="J100" s="3" t="s">
        <v>6</v>
      </c>
    </row>
    <row r="101" spans="1:10" ht="31.5" x14ac:dyDescent="0.25">
      <c r="A101" s="6" t="s">
        <v>487</v>
      </c>
      <c r="B101" s="1" t="s">
        <v>488</v>
      </c>
      <c r="C101" s="1" t="s">
        <v>489</v>
      </c>
      <c r="D101" s="1" t="s">
        <v>487</v>
      </c>
      <c r="E101" s="1" t="s">
        <v>46</v>
      </c>
      <c r="F101" s="2">
        <f>DATE(2022,7,21)+TIME(10,20,15)</f>
        <v>44763.43072916667</v>
      </c>
      <c r="G101" s="1" t="s">
        <v>369</v>
      </c>
      <c r="H101" s="1" t="s">
        <v>490</v>
      </c>
      <c r="I101" s="1" t="s">
        <v>491</v>
      </c>
      <c r="J101" s="1" t="s">
        <v>6</v>
      </c>
    </row>
    <row r="102" spans="1:10" ht="47.25" x14ac:dyDescent="0.25">
      <c r="A102" s="6" t="s">
        <v>492</v>
      </c>
      <c r="B102" s="3" t="s">
        <v>280</v>
      </c>
      <c r="C102" s="3" t="s">
        <v>493</v>
      </c>
      <c r="D102" s="3" t="s">
        <v>492</v>
      </c>
      <c r="E102" s="3" t="s">
        <v>3</v>
      </c>
      <c r="F102" s="4">
        <f>DATE(2022,7,8)+TIME(10,24,29)</f>
        <v>44750.433668981481</v>
      </c>
      <c r="G102" s="3" t="s">
        <v>466</v>
      </c>
      <c r="H102" s="3" t="s">
        <v>494</v>
      </c>
      <c r="I102" s="3" t="s">
        <v>495</v>
      </c>
      <c r="J102" s="3" t="s">
        <v>6</v>
      </c>
    </row>
    <row r="103" spans="1:10" ht="31.5" x14ac:dyDescent="0.25">
      <c r="A103" s="6" t="s">
        <v>496</v>
      </c>
      <c r="B103" s="1" t="s">
        <v>379</v>
      </c>
      <c r="C103" s="1" t="s">
        <v>497</v>
      </c>
      <c r="D103" s="1" t="s">
        <v>496</v>
      </c>
      <c r="E103" s="1" t="s">
        <v>3</v>
      </c>
      <c r="F103" s="2">
        <f>DATE(2022,7,25)+TIME(16,30,55)</f>
        <v>44767.688136574077</v>
      </c>
      <c r="G103" s="1" t="s">
        <v>23</v>
      </c>
      <c r="H103" s="1" t="s">
        <v>498</v>
      </c>
      <c r="I103" s="1" t="s">
        <v>499</v>
      </c>
      <c r="J103" s="1" t="s">
        <v>6</v>
      </c>
    </row>
    <row r="104" spans="1:10" ht="15.75" x14ac:dyDescent="0.25">
      <c r="A104" s="6" t="s">
        <v>500</v>
      </c>
      <c r="B104" s="3" t="s">
        <v>138</v>
      </c>
      <c r="C104" s="3" t="s">
        <v>501</v>
      </c>
      <c r="D104" s="3" t="s">
        <v>500</v>
      </c>
      <c r="E104" s="3" t="s">
        <v>3</v>
      </c>
      <c r="F104" s="4">
        <f>DATE(2022,6,27)+TIME(14,20,48)</f>
        <v>44739.597777777781</v>
      </c>
      <c r="G104" s="3" t="s">
        <v>140</v>
      </c>
      <c r="H104" s="3" t="s">
        <v>141</v>
      </c>
      <c r="I104" s="3" t="s">
        <v>142</v>
      </c>
      <c r="J104" s="3" t="s">
        <v>6</v>
      </c>
    </row>
    <row r="105" spans="1:10" ht="31.5" x14ac:dyDescent="0.25">
      <c r="A105" s="6" t="s">
        <v>502</v>
      </c>
      <c r="B105" s="1" t="s">
        <v>379</v>
      </c>
      <c r="C105" s="1" t="s">
        <v>503</v>
      </c>
      <c r="D105" s="1" t="s">
        <v>502</v>
      </c>
      <c r="E105" s="1" t="s">
        <v>3</v>
      </c>
      <c r="F105" s="2">
        <f>DATE(2022,6,30)+TIME(16,23,23)</f>
        <v>44742.682905092595</v>
      </c>
      <c r="G105" s="1" t="s">
        <v>276</v>
      </c>
      <c r="H105" s="1" t="s">
        <v>504</v>
      </c>
      <c r="I105" s="1" t="s">
        <v>505</v>
      </c>
      <c r="J105" s="1" t="s">
        <v>6</v>
      </c>
    </row>
    <row r="106" spans="1:10" ht="31.5" x14ac:dyDescent="0.25">
      <c r="A106" s="6" t="s">
        <v>506</v>
      </c>
      <c r="B106" s="3" t="s">
        <v>507</v>
      </c>
      <c r="C106" s="3" t="s">
        <v>508</v>
      </c>
      <c r="D106" s="3" t="s">
        <v>506</v>
      </c>
      <c r="E106" s="3" t="s">
        <v>3</v>
      </c>
      <c r="F106" s="4">
        <f>DATE(2022,7,6)+TIME(13,38,22)</f>
        <v>44748.568310185183</v>
      </c>
      <c r="G106" s="3" t="s">
        <v>509</v>
      </c>
      <c r="H106" s="3" t="s">
        <v>510</v>
      </c>
      <c r="I106" s="3" t="s">
        <v>511</v>
      </c>
      <c r="J106" s="3" t="s">
        <v>6</v>
      </c>
    </row>
    <row r="107" spans="1:10" ht="31.5" x14ac:dyDescent="0.25">
      <c r="A107" s="6" t="s">
        <v>512</v>
      </c>
      <c r="B107" s="1" t="s">
        <v>344</v>
      </c>
      <c r="C107" s="1" t="s">
        <v>513</v>
      </c>
      <c r="D107" s="1" t="s">
        <v>512</v>
      </c>
      <c r="E107" s="1" t="s">
        <v>46</v>
      </c>
      <c r="F107" s="2">
        <f>DATE(2022,6,24)+TIME(15,55,16)</f>
        <v>44736.66337962963</v>
      </c>
      <c r="G107" s="1" t="s">
        <v>346</v>
      </c>
      <c r="H107" s="1" t="s">
        <v>347</v>
      </c>
      <c r="I107" s="1" t="s">
        <v>348</v>
      </c>
      <c r="J107" s="1" t="s">
        <v>6</v>
      </c>
    </row>
    <row r="108" spans="1:10" ht="15.75" x14ac:dyDescent="0.25">
      <c r="A108" s="6" t="s">
        <v>514</v>
      </c>
      <c r="B108" s="3" t="s">
        <v>515</v>
      </c>
      <c r="C108" s="3" t="s">
        <v>516</v>
      </c>
      <c r="D108" s="3" t="s">
        <v>514</v>
      </c>
      <c r="E108" s="3" t="s">
        <v>3</v>
      </c>
      <c r="F108" s="4">
        <f>DATE(2022,7,7)+TIME(21,43,28)</f>
        <v>44749.905185185184</v>
      </c>
      <c r="G108" s="3" t="s">
        <v>517</v>
      </c>
      <c r="H108" s="3" t="s">
        <v>518</v>
      </c>
      <c r="I108" s="3" t="s">
        <v>519</v>
      </c>
      <c r="J108" s="3" t="s">
        <v>6</v>
      </c>
    </row>
    <row r="109" spans="1:10" ht="31.5" x14ac:dyDescent="0.25">
      <c r="A109" s="6" t="s">
        <v>520</v>
      </c>
      <c r="B109" s="1" t="s">
        <v>521</v>
      </c>
      <c r="C109" s="1" t="s">
        <v>522</v>
      </c>
      <c r="D109" s="1" t="s">
        <v>520</v>
      </c>
      <c r="E109" s="1" t="s">
        <v>46</v>
      </c>
      <c r="F109" s="2">
        <f>DATE(2022,7,12)+TIME(11,40,19)</f>
        <v>44754.486331018517</v>
      </c>
      <c r="G109" s="1" t="s">
        <v>523</v>
      </c>
      <c r="H109" s="1" t="s">
        <v>524</v>
      </c>
      <c r="I109" s="1" t="s">
        <v>525</v>
      </c>
      <c r="J109" s="1" t="s">
        <v>6</v>
      </c>
    </row>
    <row r="110" spans="1:10" ht="31.5" x14ac:dyDescent="0.25">
      <c r="A110" s="6" t="s">
        <v>526</v>
      </c>
      <c r="B110" s="3" t="s">
        <v>527</v>
      </c>
      <c r="C110" s="3" t="s">
        <v>76</v>
      </c>
      <c r="D110" s="3" t="s">
        <v>526</v>
      </c>
      <c r="E110" s="3" t="s">
        <v>3</v>
      </c>
      <c r="F110" s="4">
        <f>DATE(2022,7,23)+TIME(8,41,15)</f>
        <v>44765.361979166664</v>
      </c>
      <c r="G110" s="3" t="s">
        <v>528</v>
      </c>
      <c r="H110" s="3" t="s">
        <v>529</v>
      </c>
      <c r="I110" s="3" t="s">
        <v>530</v>
      </c>
      <c r="J110" s="3" t="s">
        <v>6</v>
      </c>
    </row>
    <row r="111" spans="1:10" ht="31.5" x14ac:dyDescent="0.25">
      <c r="A111" s="6" t="s">
        <v>531</v>
      </c>
      <c r="B111" s="1" t="s">
        <v>532</v>
      </c>
      <c r="C111" s="1" t="s">
        <v>533</v>
      </c>
      <c r="D111" s="1" t="s">
        <v>531</v>
      </c>
      <c r="E111" s="1" t="s">
        <v>46</v>
      </c>
      <c r="F111" s="2">
        <f>DATE(2022,7,13)+TIME(22,26,51)</f>
        <v>44755.935312499998</v>
      </c>
      <c r="G111" s="1" t="s">
        <v>168</v>
      </c>
      <c r="H111" s="1" t="s">
        <v>534</v>
      </c>
      <c r="I111" s="1" t="s">
        <v>535</v>
      </c>
      <c r="J111" s="1" t="s">
        <v>6</v>
      </c>
    </row>
    <row r="112" spans="1:10" ht="15.75" x14ac:dyDescent="0.25">
      <c r="A112" s="6" t="s">
        <v>536</v>
      </c>
      <c r="B112" s="3" t="s">
        <v>537</v>
      </c>
      <c r="C112" s="3" t="s">
        <v>538</v>
      </c>
      <c r="D112" s="3" t="s">
        <v>536</v>
      </c>
      <c r="E112" s="3" t="s">
        <v>46</v>
      </c>
      <c r="F112" s="4">
        <f>DATE(2022,7,7)+TIME(10,53,47)</f>
        <v>44749.454016203701</v>
      </c>
      <c r="G112" s="3" t="s">
        <v>539</v>
      </c>
      <c r="H112" s="3" t="s">
        <v>540</v>
      </c>
      <c r="I112" s="3" t="s">
        <v>541</v>
      </c>
      <c r="J112" s="3" t="s">
        <v>6</v>
      </c>
    </row>
    <row r="113" spans="1:10" ht="47.25" x14ac:dyDescent="0.25">
      <c r="A113" s="6" t="s">
        <v>542</v>
      </c>
      <c r="B113" s="1" t="s">
        <v>543</v>
      </c>
      <c r="C113" s="1" t="s">
        <v>139</v>
      </c>
      <c r="D113" s="1" t="s">
        <v>542</v>
      </c>
      <c r="E113" s="1" t="s">
        <v>3</v>
      </c>
      <c r="F113" s="2">
        <f>DATE(2022,7,6)+TIME(17,2,37)</f>
        <v>44748.710150462961</v>
      </c>
      <c r="G113" s="1" t="s">
        <v>23</v>
      </c>
      <c r="H113" s="1" t="s">
        <v>544</v>
      </c>
      <c r="I113" s="1" t="s">
        <v>545</v>
      </c>
      <c r="J113" s="1" t="s">
        <v>6</v>
      </c>
    </row>
    <row r="114" spans="1:10" ht="31.5" x14ac:dyDescent="0.25">
      <c r="A114" s="6" t="s">
        <v>546</v>
      </c>
      <c r="B114" s="3" t="s">
        <v>310</v>
      </c>
      <c r="C114" s="3" t="s">
        <v>547</v>
      </c>
      <c r="D114" s="3" t="s">
        <v>546</v>
      </c>
      <c r="E114" s="3" t="s">
        <v>3</v>
      </c>
      <c r="F114" s="4">
        <f>DATE(2022,7,15)+TIME(11,38,3)</f>
        <v>44757.484756944446</v>
      </c>
      <c r="G114" s="3" t="s">
        <v>312</v>
      </c>
      <c r="H114" s="3" t="s">
        <v>313</v>
      </c>
      <c r="I114" s="3" t="s">
        <v>314</v>
      </c>
      <c r="J114" s="3" t="s">
        <v>6</v>
      </c>
    </row>
    <row r="115" spans="1:10" ht="15.75" x14ac:dyDescent="0.25">
      <c r="A115" s="6" t="s">
        <v>548</v>
      </c>
      <c r="B115" s="1" t="s">
        <v>118</v>
      </c>
      <c r="C115" s="1" t="s">
        <v>311</v>
      </c>
      <c r="D115" s="1" t="s">
        <v>548</v>
      </c>
      <c r="E115" s="1" t="s">
        <v>46</v>
      </c>
      <c r="F115" s="2">
        <f>DATE(2022,7,15)+TIME(14,31,58)</f>
        <v>44757.605532407404</v>
      </c>
      <c r="G115" s="1" t="s">
        <v>120</v>
      </c>
      <c r="H115" s="1" t="s">
        <v>121</v>
      </c>
      <c r="I115" s="1" t="s">
        <v>122</v>
      </c>
      <c r="J115" s="1" t="s">
        <v>6</v>
      </c>
    </row>
    <row r="116" spans="1:10" ht="31.5" x14ac:dyDescent="0.25">
      <c r="A116" s="6" t="s">
        <v>549</v>
      </c>
      <c r="B116" s="3" t="s">
        <v>550</v>
      </c>
      <c r="C116" s="3" t="s">
        <v>551</v>
      </c>
      <c r="D116" s="3" t="s">
        <v>549</v>
      </c>
      <c r="E116" s="3" t="s">
        <v>46</v>
      </c>
      <c r="F116" s="4">
        <f>DATE(2022,6,22)+TIME(13,1,29)</f>
        <v>44734.542696759258</v>
      </c>
      <c r="G116" s="3" t="s">
        <v>436</v>
      </c>
      <c r="H116" s="3" t="s">
        <v>552</v>
      </c>
      <c r="I116" s="3" t="s">
        <v>553</v>
      </c>
      <c r="J116" s="3" t="s">
        <v>6</v>
      </c>
    </row>
    <row r="117" spans="1:10" ht="31.5" x14ac:dyDescent="0.25">
      <c r="A117" s="6" t="s">
        <v>554</v>
      </c>
      <c r="B117" s="1" t="s">
        <v>555</v>
      </c>
      <c r="C117" s="1" t="s">
        <v>76</v>
      </c>
      <c r="D117" s="1" t="s">
        <v>554</v>
      </c>
      <c r="E117" s="1" t="s">
        <v>3</v>
      </c>
      <c r="F117" s="2">
        <f>DATE(2022,6,2)+TIME(16,33,22)</f>
        <v>44714.689837962964</v>
      </c>
      <c r="G117" s="1" t="s">
        <v>556</v>
      </c>
      <c r="H117" s="1" t="s">
        <v>557</v>
      </c>
      <c r="I117" s="1" t="s">
        <v>558</v>
      </c>
      <c r="J117" s="1" t="s">
        <v>6</v>
      </c>
    </row>
    <row r="118" spans="1:10" ht="31.5" x14ac:dyDescent="0.25">
      <c r="A118" s="6" t="s">
        <v>559</v>
      </c>
      <c r="B118" s="3" t="s">
        <v>166</v>
      </c>
      <c r="C118" s="3" t="s">
        <v>239</v>
      </c>
      <c r="D118" s="3" t="s">
        <v>559</v>
      </c>
      <c r="E118" s="3" t="s">
        <v>46</v>
      </c>
      <c r="F118" s="4">
        <f>DATE(2022,8,2)+TIME(13,30,34)</f>
        <v>44775.562893518516</v>
      </c>
      <c r="G118" s="3" t="s">
        <v>168</v>
      </c>
      <c r="H118" s="3" t="s">
        <v>169</v>
      </c>
      <c r="I118" s="3" t="s">
        <v>170</v>
      </c>
      <c r="J118" s="3" t="s">
        <v>6</v>
      </c>
    </row>
    <row r="119" spans="1:10" ht="31.5" x14ac:dyDescent="0.25">
      <c r="A119" s="6" t="s">
        <v>560</v>
      </c>
      <c r="B119" s="1" t="s">
        <v>227</v>
      </c>
      <c r="C119" s="1" t="s">
        <v>2</v>
      </c>
      <c r="D119" s="1" t="s">
        <v>560</v>
      </c>
      <c r="E119" s="1" t="s">
        <v>3</v>
      </c>
      <c r="F119" s="2">
        <f>DATE(2022,6,1)+TIME(20,29,40)</f>
        <v>44713.853935185187</v>
      </c>
      <c r="G119" s="1" t="s">
        <v>285</v>
      </c>
      <c r="H119" s="1" t="s">
        <v>286</v>
      </c>
      <c r="I119" s="1" t="s">
        <v>287</v>
      </c>
      <c r="J119" s="1" t="s">
        <v>6</v>
      </c>
    </row>
    <row r="120" spans="1:10" ht="15.75" x14ac:dyDescent="0.25">
      <c r="A120" s="6" t="s">
        <v>561</v>
      </c>
      <c r="B120" s="3" t="s">
        <v>562</v>
      </c>
      <c r="C120" s="3" t="s">
        <v>563</v>
      </c>
      <c r="D120" s="3" t="s">
        <v>561</v>
      </c>
      <c r="E120" s="3" t="s">
        <v>3</v>
      </c>
      <c r="F120" s="4">
        <f>DATE(2022,7,11)+TIME(15,58,57)</f>
        <v>44753.665937500002</v>
      </c>
      <c r="G120" s="3" t="s">
        <v>564</v>
      </c>
      <c r="H120" s="3" t="s">
        <v>565</v>
      </c>
      <c r="I120" s="3" t="s">
        <v>566</v>
      </c>
      <c r="J120" s="3" t="s">
        <v>6</v>
      </c>
    </row>
    <row r="121" spans="1:10" ht="31.5" x14ac:dyDescent="0.25">
      <c r="A121" s="6" t="s">
        <v>567</v>
      </c>
      <c r="B121" s="1" t="s">
        <v>326</v>
      </c>
      <c r="C121" s="1" t="s">
        <v>568</v>
      </c>
      <c r="D121" s="1" t="s">
        <v>567</v>
      </c>
      <c r="E121" s="1" t="s">
        <v>46</v>
      </c>
      <c r="F121" s="2">
        <f>DATE(2022,8,4)+TIME(16,53,28)</f>
        <v>44777.703796296293</v>
      </c>
      <c r="G121" s="1" t="s">
        <v>114</v>
      </c>
      <c r="H121" s="1" t="s">
        <v>328</v>
      </c>
      <c r="I121" s="1" t="s">
        <v>329</v>
      </c>
      <c r="J121" s="1" t="s">
        <v>6</v>
      </c>
    </row>
    <row r="122" spans="1:10" ht="15.75" x14ac:dyDescent="0.25">
      <c r="A122" s="6" t="s">
        <v>569</v>
      </c>
      <c r="B122" s="3" t="s">
        <v>570</v>
      </c>
      <c r="C122" s="3" t="s">
        <v>551</v>
      </c>
      <c r="D122" s="3" t="s">
        <v>569</v>
      </c>
      <c r="E122" s="3" t="s">
        <v>46</v>
      </c>
      <c r="F122" s="4">
        <f>DATE(2022,7,21)+TIME(14,29,56)</f>
        <v>44763.604120370372</v>
      </c>
      <c r="G122" s="3" t="s">
        <v>571</v>
      </c>
      <c r="H122" s="3" t="s">
        <v>572</v>
      </c>
      <c r="I122" s="3" t="s">
        <v>573</v>
      </c>
      <c r="J122" s="3" t="s">
        <v>6</v>
      </c>
    </row>
    <row r="123" spans="1:10" ht="31.5" x14ac:dyDescent="0.25">
      <c r="A123" s="6" t="s">
        <v>574</v>
      </c>
      <c r="B123" s="1" t="s">
        <v>414</v>
      </c>
      <c r="C123" s="1" t="s">
        <v>481</v>
      </c>
      <c r="D123" s="1" t="s">
        <v>574</v>
      </c>
      <c r="E123" s="1" t="s">
        <v>46</v>
      </c>
      <c r="F123" s="2">
        <f>DATE(2022,7,7)+TIME(11,9,2)</f>
        <v>44749.464606481481</v>
      </c>
      <c r="G123" s="1" t="s">
        <v>416</v>
      </c>
      <c r="H123" s="1" t="s">
        <v>575</v>
      </c>
      <c r="I123" s="1" t="s">
        <v>576</v>
      </c>
      <c r="J123" s="1" t="s">
        <v>6</v>
      </c>
    </row>
    <row r="124" spans="1:10" ht="31.5" x14ac:dyDescent="0.25">
      <c r="A124" s="6" t="s">
        <v>577</v>
      </c>
      <c r="B124" s="3" t="s">
        <v>578</v>
      </c>
      <c r="C124" s="3" t="s">
        <v>579</v>
      </c>
      <c r="D124" s="3" t="s">
        <v>577</v>
      </c>
      <c r="E124" s="3" t="s">
        <v>3</v>
      </c>
      <c r="F124" s="4">
        <f>DATE(2022,6,9)+TIME(14,37,44)</f>
        <v>44721.609537037039</v>
      </c>
      <c r="G124" s="3" t="s">
        <v>580</v>
      </c>
      <c r="H124" s="3" t="s">
        <v>581</v>
      </c>
      <c r="I124" s="3" t="s">
        <v>582</v>
      </c>
      <c r="J124" s="3" t="s">
        <v>6</v>
      </c>
    </row>
    <row r="125" spans="1:10" ht="15.75" x14ac:dyDescent="0.25">
      <c r="A125" s="6" t="s">
        <v>583</v>
      </c>
      <c r="B125" s="1" t="s">
        <v>56</v>
      </c>
      <c r="C125" s="1" t="s">
        <v>317</v>
      </c>
      <c r="D125" s="1" t="s">
        <v>583</v>
      </c>
      <c r="E125" s="1" t="s">
        <v>46</v>
      </c>
      <c r="F125" s="2">
        <f>DATE(2022,7,6)+TIME(14,28,40)</f>
        <v>44748.60324074074</v>
      </c>
      <c r="G125" s="1" t="s">
        <v>584</v>
      </c>
      <c r="H125" s="1" t="s">
        <v>585</v>
      </c>
      <c r="I125" s="1" t="s">
        <v>586</v>
      </c>
      <c r="J125" s="1" t="s">
        <v>6</v>
      </c>
    </row>
    <row r="126" spans="1:10" ht="47.25" x14ac:dyDescent="0.25">
      <c r="A126" s="6" t="s">
        <v>587</v>
      </c>
      <c r="B126" s="3" t="s">
        <v>588</v>
      </c>
      <c r="C126" s="3" t="s">
        <v>589</v>
      </c>
      <c r="D126" s="3" t="s">
        <v>587</v>
      </c>
      <c r="E126" s="3" t="s">
        <v>46</v>
      </c>
      <c r="F126" s="4">
        <f>DATE(2022,7,15)+TIME(16,3,19)</f>
        <v>44757.668969907405</v>
      </c>
      <c r="G126" s="3" t="s">
        <v>466</v>
      </c>
      <c r="H126" s="3" t="s">
        <v>590</v>
      </c>
      <c r="I126" s="3" t="s">
        <v>591</v>
      </c>
      <c r="J126" s="3" t="s">
        <v>6</v>
      </c>
    </row>
    <row r="127" spans="1:10" ht="15.75" x14ac:dyDescent="0.25">
      <c r="A127" s="6" t="s">
        <v>592</v>
      </c>
      <c r="B127" s="1" t="s">
        <v>105</v>
      </c>
      <c r="C127" s="1" t="s">
        <v>380</v>
      </c>
      <c r="D127" s="1" t="s">
        <v>592</v>
      </c>
      <c r="E127" s="1" t="s">
        <v>3</v>
      </c>
      <c r="F127" s="2">
        <f>DATE(2022,7,11)+TIME(16,5,54)</f>
        <v>44753.670763888891</v>
      </c>
      <c r="G127" s="1" t="s">
        <v>593</v>
      </c>
      <c r="H127" s="1" t="s">
        <v>594</v>
      </c>
      <c r="I127" s="1" t="s">
        <v>595</v>
      </c>
      <c r="J127" s="1" t="s">
        <v>6</v>
      </c>
    </row>
    <row r="128" spans="1:10" ht="15.75" x14ac:dyDescent="0.25">
      <c r="A128" s="6" t="s">
        <v>596</v>
      </c>
      <c r="B128" s="3" t="s">
        <v>56</v>
      </c>
      <c r="C128" s="3" t="s">
        <v>94</v>
      </c>
      <c r="D128" s="3" t="s">
        <v>596</v>
      </c>
      <c r="E128" s="3" t="s">
        <v>46</v>
      </c>
      <c r="F128" s="4">
        <f>DATE(2022,5,27)+TIME(11,43,11)</f>
        <v>44708.488321759258</v>
      </c>
      <c r="G128" s="3" t="s">
        <v>584</v>
      </c>
      <c r="H128" s="3" t="s">
        <v>597</v>
      </c>
      <c r="I128" s="3" t="s">
        <v>586</v>
      </c>
      <c r="J128" s="3" t="s">
        <v>6</v>
      </c>
    </row>
    <row r="129" spans="1:10" ht="63" x14ac:dyDescent="0.25">
      <c r="A129" s="6" t="s">
        <v>598</v>
      </c>
      <c r="B129" s="1" t="s">
        <v>379</v>
      </c>
      <c r="C129" s="1" t="s">
        <v>599</v>
      </c>
      <c r="D129" s="1" t="s">
        <v>598</v>
      </c>
      <c r="E129" s="1" t="s">
        <v>3</v>
      </c>
      <c r="F129" s="2">
        <f>DATE(2022,7,11)+TIME(18,38,16)</f>
        <v>44753.776574074072</v>
      </c>
      <c r="G129" s="1" t="s">
        <v>600</v>
      </c>
      <c r="H129" s="1" t="s">
        <v>601</v>
      </c>
      <c r="I129" s="1" t="s">
        <v>602</v>
      </c>
      <c r="J129" s="1" t="s">
        <v>6</v>
      </c>
    </row>
    <row r="130" spans="1:10" ht="15.75" x14ac:dyDescent="0.25">
      <c r="A130" s="6" t="s">
        <v>603</v>
      </c>
      <c r="B130" s="3" t="s">
        <v>56</v>
      </c>
      <c r="C130" s="3" t="s">
        <v>604</v>
      </c>
      <c r="D130" s="3" t="s">
        <v>603</v>
      </c>
      <c r="E130" s="3" t="s">
        <v>46</v>
      </c>
      <c r="F130" s="4">
        <f>DATE(2022,6,9)+TIME(13,11,17)</f>
        <v>44721.549502314818</v>
      </c>
      <c r="G130" s="3" t="s">
        <v>58</v>
      </c>
      <c r="H130" s="3" t="s">
        <v>59</v>
      </c>
      <c r="I130" s="3" t="s">
        <v>60</v>
      </c>
      <c r="J130" s="3" t="s">
        <v>6</v>
      </c>
    </row>
    <row r="131" spans="1:10" ht="31.5" x14ac:dyDescent="0.25">
      <c r="A131" s="6" t="s">
        <v>605</v>
      </c>
      <c r="B131" s="1" t="s">
        <v>424</v>
      </c>
      <c r="C131" s="1" t="s">
        <v>606</v>
      </c>
      <c r="D131" s="1" t="s">
        <v>605</v>
      </c>
      <c r="E131" s="1" t="s">
        <v>46</v>
      </c>
      <c r="F131" s="2">
        <f>DATE(2022,7,7)+TIME(16,59,0)</f>
        <v>44749.707638888889</v>
      </c>
      <c r="G131" s="1" t="s">
        <v>426</v>
      </c>
      <c r="H131" s="1" t="s">
        <v>427</v>
      </c>
      <c r="I131" s="1" t="s">
        <v>428</v>
      </c>
      <c r="J131" s="1" t="s">
        <v>6</v>
      </c>
    </row>
    <row r="132" spans="1:10" ht="31.5" x14ac:dyDescent="0.25">
      <c r="A132" s="6" t="s">
        <v>607</v>
      </c>
      <c r="B132" s="3" t="s">
        <v>608</v>
      </c>
      <c r="C132" s="3" t="s">
        <v>609</v>
      </c>
      <c r="D132" s="3" t="s">
        <v>607</v>
      </c>
      <c r="E132" s="3" t="s">
        <v>46</v>
      </c>
      <c r="F132" s="4">
        <f>DATE(2022,7,5)+TIME(18,15,55)</f>
        <v>44747.761053240742</v>
      </c>
      <c r="G132" s="3" t="s">
        <v>610</v>
      </c>
      <c r="H132" s="3" t="s">
        <v>611</v>
      </c>
      <c r="I132" s="3" t="s">
        <v>612</v>
      </c>
      <c r="J132" s="3" t="s">
        <v>6</v>
      </c>
    </row>
    <row r="133" spans="1:10" ht="31.5" x14ac:dyDescent="0.25">
      <c r="A133" s="6" t="s">
        <v>613</v>
      </c>
      <c r="B133" s="1" t="s">
        <v>614</v>
      </c>
      <c r="C133" s="1" t="s">
        <v>615</v>
      </c>
      <c r="D133" s="1" t="s">
        <v>613</v>
      </c>
      <c r="E133" s="1" t="s">
        <v>113</v>
      </c>
      <c r="F133" s="2">
        <f>DATE(2022,7,29)+TIME(10,40,40)</f>
        <v>44771.444907407407</v>
      </c>
      <c r="G133" s="1" t="s">
        <v>616</v>
      </c>
      <c r="H133" s="1" t="s">
        <v>617</v>
      </c>
      <c r="I133" s="1" t="s">
        <v>618</v>
      </c>
      <c r="J133" s="1" t="s">
        <v>6</v>
      </c>
    </row>
    <row r="134" spans="1:10" ht="47.25" x14ac:dyDescent="0.25">
      <c r="A134" s="6" t="s">
        <v>619</v>
      </c>
      <c r="B134" s="3" t="s">
        <v>562</v>
      </c>
      <c r="C134" s="3" t="s">
        <v>620</v>
      </c>
      <c r="D134" s="3" t="s">
        <v>619</v>
      </c>
      <c r="E134" s="3" t="s">
        <v>3</v>
      </c>
      <c r="F134" s="4">
        <f>DATE(2022,7,11)+TIME(15,52,51)</f>
        <v>44753.66170138889</v>
      </c>
      <c r="G134" s="3" t="s">
        <v>564</v>
      </c>
      <c r="H134" s="3" t="s">
        <v>565</v>
      </c>
      <c r="I134" s="3" t="s">
        <v>566</v>
      </c>
      <c r="J134" s="3" t="s">
        <v>6</v>
      </c>
    </row>
    <row r="135" spans="1:10" ht="31.5" x14ac:dyDescent="0.25">
      <c r="A135" s="6" t="s">
        <v>621</v>
      </c>
      <c r="B135" s="1" t="s">
        <v>27</v>
      </c>
      <c r="C135" s="1" t="s">
        <v>76</v>
      </c>
      <c r="D135" s="1" t="s">
        <v>621</v>
      </c>
      <c r="E135" s="1" t="s">
        <v>3</v>
      </c>
      <c r="F135" s="2">
        <f>DATE(2022,6,3)+TIME(17,4,47)</f>
        <v>44715.711655092593</v>
      </c>
      <c r="G135" s="1" t="s">
        <v>28</v>
      </c>
      <c r="H135" s="1" t="s">
        <v>29</v>
      </c>
      <c r="I135" s="1" t="s">
        <v>30</v>
      </c>
      <c r="J135" s="1" t="s">
        <v>6</v>
      </c>
    </row>
    <row r="136" spans="1:10" ht="31.5" x14ac:dyDescent="0.25">
      <c r="A136" s="6" t="s">
        <v>622</v>
      </c>
      <c r="B136" s="3" t="s">
        <v>233</v>
      </c>
      <c r="C136" s="3" t="s">
        <v>623</v>
      </c>
      <c r="D136" s="3" t="s">
        <v>622</v>
      </c>
      <c r="E136" s="3" t="s">
        <v>3</v>
      </c>
      <c r="F136" s="4">
        <f>DATE(2022,7,8)+TIME(14,42,44)</f>
        <v>44750.613009259258</v>
      </c>
      <c r="G136" s="3" t="s">
        <v>624</v>
      </c>
      <c r="H136" s="3" t="s">
        <v>625</v>
      </c>
      <c r="I136" s="3" t="s">
        <v>626</v>
      </c>
      <c r="J136" s="3" t="s">
        <v>6</v>
      </c>
    </row>
    <row r="137" spans="1:10" ht="15.75" x14ac:dyDescent="0.25">
      <c r="A137" s="6" t="s">
        <v>627</v>
      </c>
      <c r="B137" s="1" t="s">
        <v>9</v>
      </c>
      <c r="C137" s="1" t="s">
        <v>628</v>
      </c>
      <c r="D137" s="1" t="s">
        <v>627</v>
      </c>
      <c r="E137" s="1" t="s">
        <v>3</v>
      </c>
      <c r="F137" s="2">
        <f>DATE(2022,7,15)+TIME(23,46,42)</f>
        <v>44757.990763888891</v>
      </c>
      <c r="G137" s="1" t="s">
        <v>11</v>
      </c>
      <c r="H137" s="1" t="s">
        <v>12</v>
      </c>
      <c r="I137" s="1" t="s">
        <v>13</v>
      </c>
      <c r="J137" s="1" t="s">
        <v>6</v>
      </c>
    </row>
    <row r="138" spans="1:10" ht="15.75" x14ac:dyDescent="0.25">
      <c r="A138" s="6" t="s">
        <v>629</v>
      </c>
      <c r="B138" s="3" t="s">
        <v>588</v>
      </c>
      <c r="C138" s="3" t="s">
        <v>317</v>
      </c>
      <c r="D138" s="3" t="s">
        <v>629</v>
      </c>
      <c r="E138" s="3" t="s">
        <v>46</v>
      </c>
      <c r="F138" s="4">
        <f>DATE(2022,7,14)+TIME(12,30,8)</f>
        <v>44756.520925925928</v>
      </c>
      <c r="G138" s="3" t="s">
        <v>630</v>
      </c>
      <c r="H138" s="3" t="s">
        <v>631</v>
      </c>
      <c r="I138" s="3" t="s">
        <v>632</v>
      </c>
      <c r="J138" s="3" t="s">
        <v>6</v>
      </c>
    </row>
    <row r="139" spans="1:10" ht="15.75" x14ac:dyDescent="0.25">
      <c r="A139" s="6" t="s">
        <v>633</v>
      </c>
      <c r="B139" s="1" t="s">
        <v>132</v>
      </c>
      <c r="C139" s="1" t="s">
        <v>445</v>
      </c>
      <c r="D139" s="1" t="s">
        <v>633</v>
      </c>
      <c r="E139" s="1" t="s">
        <v>46</v>
      </c>
      <c r="F139" s="2">
        <f>DATE(2022,7,26)+TIME(14,34,56)</f>
        <v>44768.607592592591</v>
      </c>
      <c r="G139" s="1" t="s">
        <v>134</v>
      </c>
      <c r="H139" s="1" t="s">
        <v>634</v>
      </c>
      <c r="I139" s="1" t="s">
        <v>635</v>
      </c>
      <c r="J139" s="1" t="s">
        <v>6</v>
      </c>
    </row>
    <row r="140" spans="1:10" ht="47.25" x14ac:dyDescent="0.25">
      <c r="A140" s="6" t="s">
        <v>636</v>
      </c>
      <c r="B140" s="3" t="s">
        <v>252</v>
      </c>
      <c r="C140" s="3" t="s">
        <v>637</v>
      </c>
      <c r="D140" s="3" t="s">
        <v>636</v>
      </c>
      <c r="E140" s="3" t="s">
        <v>3</v>
      </c>
      <c r="F140" s="4">
        <f>DATE(2022,5,27)+TIME(13,45,46)</f>
        <v>44708.573449074072</v>
      </c>
      <c r="G140" s="3" t="s">
        <v>638</v>
      </c>
      <c r="H140" s="3" t="s">
        <v>639</v>
      </c>
      <c r="I140" s="3" t="s">
        <v>640</v>
      </c>
      <c r="J140" s="3" t="s">
        <v>6</v>
      </c>
    </row>
    <row r="141" spans="1:10" ht="31.5" x14ac:dyDescent="0.25">
      <c r="A141" s="6" t="s">
        <v>641</v>
      </c>
      <c r="B141" s="1" t="s">
        <v>1</v>
      </c>
      <c r="C141" s="1" t="s">
        <v>642</v>
      </c>
      <c r="D141" s="1" t="s">
        <v>641</v>
      </c>
      <c r="E141" s="1" t="s">
        <v>3</v>
      </c>
      <c r="F141" s="2">
        <f>DATE(2022,7,15)+TIME(18,21,10)</f>
        <v>44757.764699074076</v>
      </c>
      <c r="G141" s="1" t="s">
        <v>357</v>
      </c>
      <c r="H141" s="1" t="s">
        <v>643</v>
      </c>
      <c r="I141" s="1" t="s">
        <v>644</v>
      </c>
      <c r="J141" s="1" t="s">
        <v>6</v>
      </c>
    </row>
    <row r="142" spans="1:10" ht="31.5" x14ac:dyDescent="0.25">
      <c r="A142" s="6" t="s">
        <v>645</v>
      </c>
      <c r="B142" s="3" t="s">
        <v>532</v>
      </c>
      <c r="C142" s="3" t="s">
        <v>646</v>
      </c>
      <c r="D142" s="3" t="s">
        <v>645</v>
      </c>
      <c r="E142" s="3" t="s">
        <v>46</v>
      </c>
      <c r="F142" s="4">
        <f>DATE(2022,7,14)+TIME(10,23,42)</f>
        <v>44756.433125000003</v>
      </c>
      <c r="G142" s="3" t="s">
        <v>647</v>
      </c>
      <c r="H142" s="3" t="s">
        <v>648</v>
      </c>
      <c r="I142" s="3" t="s">
        <v>649</v>
      </c>
      <c r="J142" s="3" t="s">
        <v>6</v>
      </c>
    </row>
    <row r="143" spans="1:10" ht="15.75" x14ac:dyDescent="0.25">
      <c r="A143" s="6" t="s">
        <v>650</v>
      </c>
      <c r="B143" s="1" t="s">
        <v>651</v>
      </c>
      <c r="C143" s="1" t="s">
        <v>481</v>
      </c>
      <c r="D143" s="1" t="s">
        <v>650</v>
      </c>
      <c r="E143" s="1" t="s">
        <v>46</v>
      </c>
      <c r="F143" s="2">
        <f>DATE(2022,5,31)+TIME(10,20,39)</f>
        <v>44712.431006944447</v>
      </c>
      <c r="G143" s="1" t="s">
        <v>652</v>
      </c>
      <c r="H143" s="1" t="s">
        <v>653</v>
      </c>
      <c r="I143" s="1" t="s">
        <v>654</v>
      </c>
      <c r="J143" s="1" t="s">
        <v>6</v>
      </c>
    </row>
    <row r="144" spans="1:10" ht="31.5" x14ac:dyDescent="0.25">
      <c r="A144" s="6" t="s">
        <v>655</v>
      </c>
      <c r="B144" s="3" t="s">
        <v>177</v>
      </c>
      <c r="C144" s="3" t="s">
        <v>656</v>
      </c>
      <c r="D144" s="3" t="s">
        <v>655</v>
      </c>
      <c r="E144" s="3" t="s">
        <v>3</v>
      </c>
      <c r="F144" s="4">
        <f>DATE(2022,7,21)+TIME(12,7,52)</f>
        <v>44763.505462962959</v>
      </c>
      <c r="G144" s="3" t="s">
        <v>64</v>
      </c>
      <c r="H144" s="3" t="s">
        <v>179</v>
      </c>
      <c r="I144" s="3" t="s">
        <v>126</v>
      </c>
      <c r="J144" s="3" t="s">
        <v>6</v>
      </c>
    </row>
    <row r="145" spans="1:10" ht="31.5" x14ac:dyDescent="0.25">
      <c r="A145" s="6" t="s">
        <v>657</v>
      </c>
      <c r="B145" s="1" t="s">
        <v>105</v>
      </c>
      <c r="C145" s="1" t="s">
        <v>658</v>
      </c>
      <c r="D145" s="1" t="s">
        <v>657</v>
      </c>
      <c r="E145" s="1" t="s">
        <v>3</v>
      </c>
      <c r="F145" s="2">
        <f>DATE(2022,7,8)+TIME(13,38,43)</f>
        <v>44750.568553240744</v>
      </c>
      <c r="G145" s="1" t="s">
        <v>659</v>
      </c>
      <c r="H145" s="1" t="s">
        <v>660</v>
      </c>
      <c r="I145" s="1" t="s">
        <v>661</v>
      </c>
      <c r="J145" s="1" t="s">
        <v>6</v>
      </c>
    </row>
    <row r="146" spans="1:10" ht="31.5" x14ac:dyDescent="0.25">
      <c r="A146" s="6" t="s">
        <v>662</v>
      </c>
      <c r="B146" s="3" t="s">
        <v>21</v>
      </c>
      <c r="C146" s="3" t="s">
        <v>663</v>
      </c>
      <c r="D146" s="3" t="s">
        <v>662</v>
      </c>
      <c r="E146" s="3" t="s">
        <v>3</v>
      </c>
      <c r="F146" s="4">
        <f>DATE(2022,7,11)+TIME(13,27,0)</f>
        <v>44753.560416666667</v>
      </c>
      <c r="G146" s="3" t="s">
        <v>72</v>
      </c>
      <c r="H146" s="3" t="s">
        <v>664</v>
      </c>
      <c r="I146" s="3" t="s">
        <v>665</v>
      </c>
      <c r="J146" s="3" t="s">
        <v>6</v>
      </c>
    </row>
    <row r="147" spans="1:10" ht="15.75" x14ac:dyDescent="0.25">
      <c r="A147" s="6" t="s">
        <v>666</v>
      </c>
      <c r="B147" s="1" t="s">
        <v>555</v>
      </c>
      <c r="C147" s="1" t="s">
        <v>76</v>
      </c>
      <c r="D147" s="1" t="s">
        <v>666</v>
      </c>
      <c r="E147" s="1" t="s">
        <v>3</v>
      </c>
      <c r="F147" s="2">
        <f>DATE(2022,6,1)+TIME(16,14,53)</f>
        <v>44713.677002314813</v>
      </c>
      <c r="G147" s="1" t="s">
        <v>134</v>
      </c>
      <c r="H147" s="1" t="s">
        <v>667</v>
      </c>
      <c r="I147" s="1" t="s">
        <v>668</v>
      </c>
      <c r="J147" s="1" t="s">
        <v>6</v>
      </c>
    </row>
    <row r="148" spans="1:10" ht="15.75" x14ac:dyDescent="0.25">
      <c r="A148" s="6" t="s">
        <v>669</v>
      </c>
      <c r="B148" s="3" t="s">
        <v>670</v>
      </c>
      <c r="C148" s="3" t="s">
        <v>167</v>
      </c>
      <c r="D148" s="3" t="s">
        <v>669</v>
      </c>
      <c r="E148" s="3" t="s">
        <v>46</v>
      </c>
      <c r="F148" s="4">
        <f>DATE(2022,7,6)+TIME(18,10,11)</f>
        <v>44748.757071759261</v>
      </c>
      <c r="G148" s="3" t="s">
        <v>652</v>
      </c>
      <c r="H148" s="3" t="s">
        <v>653</v>
      </c>
      <c r="I148" s="3" t="s">
        <v>654</v>
      </c>
      <c r="J148" s="3" t="s">
        <v>6</v>
      </c>
    </row>
    <row r="149" spans="1:10" ht="31.5" x14ac:dyDescent="0.25">
      <c r="A149" s="6" t="s">
        <v>671</v>
      </c>
      <c r="B149" s="1" t="s">
        <v>672</v>
      </c>
      <c r="C149" s="1" t="s">
        <v>673</v>
      </c>
      <c r="D149" s="1" t="s">
        <v>671</v>
      </c>
      <c r="E149" s="1" t="s">
        <v>3</v>
      </c>
      <c r="F149" s="2">
        <f>DATE(2022,7,28)+TIME(16,59,58)</f>
        <v>44770.708310185182</v>
      </c>
      <c r="G149" s="1" t="s">
        <v>674</v>
      </c>
      <c r="H149" s="1" t="s">
        <v>675</v>
      </c>
      <c r="I149" s="1" t="s">
        <v>676</v>
      </c>
      <c r="J149" s="1" t="s">
        <v>6</v>
      </c>
    </row>
    <row r="150" spans="1:10" ht="31.5" x14ac:dyDescent="0.25">
      <c r="A150" s="6" t="s">
        <v>677</v>
      </c>
      <c r="B150" s="3" t="s">
        <v>32</v>
      </c>
      <c r="C150" s="3" t="s">
        <v>678</v>
      </c>
      <c r="D150" s="3" t="s">
        <v>677</v>
      </c>
      <c r="E150" s="3" t="s">
        <v>3</v>
      </c>
      <c r="F150" s="4">
        <f>DATE(2022,6,15)+TIME(15,24,23)</f>
        <v>44727.641932870371</v>
      </c>
      <c r="G150" s="3" t="s">
        <v>34</v>
      </c>
      <c r="H150" s="3" t="s">
        <v>35</v>
      </c>
      <c r="I150" s="3" t="s">
        <v>36</v>
      </c>
      <c r="J150" s="3" t="s">
        <v>6</v>
      </c>
    </row>
    <row r="151" spans="1:10" ht="15.75" x14ac:dyDescent="0.25">
      <c r="A151" s="6" t="s">
        <v>679</v>
      </c>
      <c r="B151" s="1" t="s">
        <v>680</v>
      </c>
      <c r="C151" s="1" t="s">
        <v>2</v>
      </c>
      <c r="D151" s="1" t="s">
        <v>679</v>
      </c>
      <c r="E151" s="1" t="s">
        <v>113</v>
      </c>
      <c r="F151" s="2">
        <f>DATE(2022,8,2)+TIME(15,53,22)</f>
        <v>44775.662060185183</v>
      </c>
      <c r="G151" s="1" t="s">
        <v>681</v>
      </c>
      <c r="H151" s="1" t="s">
        <v>682</v>
      </c>
      <c r="I151" s="1" t="s">
        <v>683</v>
      </c>
      <c r="J151" s="1" t="s">
        <v>6</v>
      </c>
    </row>
    <row r="152" spans="1:10" ht="15.75" x14ac:dyDescent="0.25">
      <c r="A152" s="6" t="s">
        <v>685</v>
      </c>
      <c r="B152" s="1" t="s">
        <v>686</v>
      </c>
      <c r="C152" s="1" t="s">
        <v>687</v>
      </c>
      <c r="D152" s="1" t="s">
        <v>685</v>
      </c>
      <c r="E152" s="1" t="s">
        <v>113</v>
      </c>
      <c r="F152" s="2">
        <f>DATE(2022,7,23)+TIME(8,41,15)</f>
        <v>44765.361979166664</v>
      </c>
      <c r="G152" s="1" t="s">
        <v>688</v>
      </c>
      <c r="H152" s="1" t="s">
        <v>689</v>
      </c>
      <c r="I152" s="1" t="s">
        <v>690</v>
      </c>
      <c r="J152" s="1" t="s">
        <v>6</v>
      </c>
    </row>
    <row r="153" spans="1:10" ht="31.5" x14ac:dyDescent="0.25">
      <c r="A153" s="6" t="s">
        <v>691</v>
      </c>
      <c r="B153" s="3" t="s">
        <v>692</v>
      </c>
      <c r="C153" s="3" t="s">
        <v>239</v>
      </c>
      <c r="D153" s="3" t="s">
        <v>691</v>
      </c>
      <c r="E153" s="3" t="s">
        <v>3</v>
      </c>
      <c r="F153" s="4">
        <f>DATE(2022,8,1)+TIME(15,51,48)</f>
        <v>44774.66097222222</v>
      </c>
      <c r="G153" s="3" t="s">
        <v>693</v>
      </c>
      <c r="H153" s="3" t="s">
        <v>694</v>
      </c>
      <c r="I153" s="3" t="s">
        <v>695</v>
      </c>
      <c r="J153" s="3" t="s">
        <v>6</v>
      </c>
    </row>
    <row r="154" spans="1:10" ht="15.75" x14ac:dyDescent="0.25">
      <c r="A154" s="6" t="s">
        <v>696</v>
      </c>
      <c r="B154" s="1" t="s">
        <v>138</v>
      </c>
      <c r="C154" s="1" t="s">
        <v>239</v>
      </c>
      <c r="D154" s="1" t="s">
        <v>696</v>
      </c>
      <c r="E154" s="1" t="s">
        <v>3</v>
      </c>
      <c r="F154" s="2">
        <f>DATE(2022,7,8)+TIME(13,44,36)</f>
        <v>44750.572638888887</v>
      </c>
      <c r="G154" s="1" t="s">
        <v>697</v>
      </c>
      <c r="H154" s="1" t="s">
        <v>698</v>
      </c>
      <c r="I154" s="1" t="s">
        <v>699</v>
      </c>
      <c r="J154" s="1" t="s">
        <v>6</v>
      </c>
    </row>
    <row r="155" spans="1:10" ht="15.75" x14ac:dyDescent="0.25">
      <c r="A155" s="6" t="s">
        <v>684</v>
      </c>
      <c r="B155" s="3" t="s">
        <v>680</v>
      </c>
      <c r="C155" s="3" t="s">
        <v>2</v>
      </c>
      <c r="D155" s="3" t="s">
        <v>684</v>
      </c>
      <c r="E155" s="3" t="s">
        <v>113</v>
      </c>
      <c r="F155" s="4">
        <f>DATE(2022,8,2)+TIME(10,23,39)</f>
        <v>44775.43309027778</v>
      </c>
      <c r="G155" s="3" t="s">
        <v>681</v>
      </c>
      <c r="H155" s="3" t="s">
        <v>682</v>
      </c>
      <c r="I155" s="3" t="s">
        <v>683</v>
      </c>
      <c r="J155" s="3" t="s">
        <v>6</v>
      </c>
    </row>
    <row r="156" spans="1:10" ht="31.5" x14ac:dyDescent="0.25">
      <c r="A156" s="6" t="s">
        <v>700</v>
      </c>
      <c r="B156" s="1" t="s">
        <v>138</v>
      </c>
      <c r="C156" s="1" t="s">
        <v>701</v>
      </c>
      <c r="D156" s="1" t="s">
        <v>700</v>
      </c>
      <c r="E156" s="1" t="s">
        <v>3</v>
      </c>
      <c r="F156" s="2">
        <f>DATE(2022,7,8)+TIME(10,19,52)</f>
        <v>44750.430462962962</v>
      </c>
      <c r="G156" s="1" t="s">
        <v>140</v>
      </c>
      <c r="H156" s="1" t="s">
        <v>141</v>
      </c>
      <c r="I156" s="1" t="s">
        <v>142</v>
      </c>
      <c r="J156" s="1" t="s">
        <v>6</v>
      </c>
    </row>
    <row r="157" spans="1:10" ht="31.5" x14ac:dyDescent="0.25">
      <c r="A157" s="6" t="s">
        <v>702</v>
      </c>
      <c r="B157" s="3" t="s">
        <v>703</v>
      </c>
      <c r="C157" s="3" t="s">
        <v>377</v>
      </c>
      <c r="D157" s="3" t="s">
        <v>702</v>
      </c>
      <c r="E157" s="3" t="s">
        <v>46</v>
      </c>
      <c r="F157" s="4">
        <f>DATE(2022,6,30)+TIME(17,19,20)</f>
        <v>44742.721759259257</v>
      </c>
      <c r="G157" s="3" t="s">
        <v>704</v>
      </c>
      <c r="H157" s="3" t="s">
        <v>705</v>
      </c>
      <c r="I157" s="3" t="s">
        <v>706</v>
      </c>
      <c r="J157" s="3" t="s">
        <v>6</v>
      </c>
    </row>
    <row r="158" spans="1:10" ht="15.75" x14ac:dyDescent="0.25">
      <c r="A158" s="6" t="s">
        <v>707</v>
      </c>
      <c r="B158" s="1" t="s">
        <v>521</v>
      </c>
      <c r="C158" s="1" t="s">
        <v>161</v>
      </c>
      <c r="D158" s="1" t="s">
        <v>707</v>
      </c>
      <c r="E158" s="1" t="s">
        <v>46</v>
      </c>
      <c r="F158" s="2">
        <f>DATE(2022,7,8)+TIME(8,13,4)</f>
        <v>44750.342407407406</v>
      </c>
      <c r="G158" s="1" t="s">
        <v>523</v>
      </c>
      <c r="H158" s="1" t="s">
        <v>524</v>
      </c>
      <c r="I158" s="1" t="s">
        <v>525</v>
      </c>
      <c r="J158" s="1" t="s">
        <v>6</v>
      </c>
    </row>
    <row r="159" spans="1:10" ht="31.5" x14ac:dyDescent="0.25">
      <c r="A159" s="6" t="s">
        <v>708</v>
      </c>
      <c r="B159" s="3" t="s">
        <v>709</v>
      </c>
      <c r="C159" s="3" t="s">
        <v>710</v>
      </c>
      <c r="D159" s="3" t="s">
        <v>708</v>
      </c>
      <c r="E159" s="3" t="s">
        <v>46</v>
      </c>
      <c r="F159" s="4">
        <f>DATE(2022,6,7)+TIME(13,3,6)</f>
        <v>44719.543819444443</v>
      </c>
      <c r="G159" s="3" t="s">
        <v>405</v>
      </c>
      <c r="H159" s="3" t="s">
        <v>711</v>
      </c>
      <c r="I159" s="3" t="s">
        <v>712</v>
      </c>
      <c r="J159" s="3" t="s">
        <v>6</v>
      </c>
    </row>
    <row r="160" spans="1:10" ht="31.5" x14ac:dyDescent="0.25">
      <c r="A160" s="6" t="s">
        <v>713</v>
      </c>
      <c r="B160" s="1" t="s">
        <v>44</v>
      </c>
      <c r="C160" s="1" t="s">
        <v>714</v>
      </c>
      <c r="D160" s="1" t="s">
        <v>713</v>
      </c>
      <c r="E160" s="1" t="s">
        <v>46</v>
      </c>
      <c r="F160" s="2">
        <f>DATE(2022,6,6)+TIME(17,55,5)</f>
        <v>44718.74658564815</v>
      </c>
      <c r="G160" s="1" t="s">
        <v>715</v>
      </c>
      <c r="H160" s="1" t="s">
        <v>716</v>
      </c>
      <c r="I160" s="1" t="s">
        <v>717</v>
      </c>
      <c r="J160" s="1" t="s">
        <v>6</v>
      </c>
    </row>
    <row r="161" spans="1:10" ht="31.5" x14ac:dyDescent="0.25">
      <c r="A161" s="6" t="s">
        <v>718</v>
      </c>
      <c r="B161" s="3" t="s">
        <v>38</v>
      </c>
      <c r="C161" s="3" t="s">
        <v>719</v>
      </c>
      <c r="D161" s="3" t="s">
        <v>718</v>
      </c>
      <c r="E161" s="3" t="s">
        <v>3</v>
      </c>
      <c r="F161" s="4">
        <f>DATE(2022,7,18)+TIME(23,31,10)</f>
        <v>44760.97997685185</v>
      </c>
      <c r="G161" s="3" t="s">
        <v>40</v>
      </c>
      <c r="H161" s="3" t="s">
        <v>41</v>
      </c>
      <c r="I161" s="3" t="s">
        <v>42</v>
      </c>
      <c r="J161" s="3" t="s">
        <v>6</v>
      </c>
    </row>
    <row r="162" spans="1:10" ht="31.5" x14ac:dyDescent="0.25">
      <c r="A162" s="6" t="s">
        <v>720</v>
      </c>
      <c r="B162" s="1" t="s">
        <v>812</v>
      </c>
      <c r="C162" s="1" t="s">
        <v>721</v>
      </c>
      <c r="D162" s="1" t="s">
        <v>720</v>
      </c>
      <c r="E162" s="1" t="s">
        <v>813</v>
      </c>
      <c r="F162" s="2">
        <f>DATE(2022,7,25)+TIME(10,57,9)</f>
        <v>44767.456354166665</v>
      </c>
      <c r="G162" s="1" t="s">
        <v>114</v>
      </c>
      <c r="H162" s="1" t="s">
        <v>157</v>
      </c>
      <c r="I162" s="1" t="s">
        <v>158</v>
      </c>
      <c r="J162" s="1" t="s">
        <v>6</v>
      </c>
    </row>
    <row r="163" spans="1:10" ht="15.75" x14ac:dyDescent="0.25">
      <c r="A163" s="6" t="s">
        <v>722</v>
      </c>
      <c r="B163" s="3" t="s">
        <v>379</v>
      </c>
      <c r="C163" s="3" t="s">
        <v>2</v>
      </c>
      <c r="D163" s="3" t="s">
        <v>722</v>
      </c>
      <c r="E163" s="3" t="s">
        <v>3</v>
      </c>
      <c r="F163" s="4">
        <f>DATE(2022,8,3)+TIME(15,57,29)</f>
        <v>44776.664918981478</v>
      </c>
      <c r="G163" s="3" t="s">
        <v>436</v>
      </c>
      <c r="H163" s="3" t="s">
        <v>437</v>
      </c>
      <c r="I163" s="3" t="s">
        <v>438</v>
      </c>
      <c r="J163" s="3" t="s">
        <v>6</v>
      </c>
    </row>
    <row r="164" spans="1:10" ht="31.5" x14ac:dyDescent="0.25">
      <c r="A164" s="6" t="s">
        <v>723</v>
      </c>
      <c r="B164" s="1" t="s">
        <v>403</v>
      </c>
      <c r="C164" s="1" t="s">
        <v>724</v>
      </c>
      <c r="D164" s="1" t="s">
        <v>723</v>
      </c>
      <c r="E164" s="1" t="s">
        <v>46</v>
      </c>
      <c r="F164" s="2">
        <f>DATE(2022,5,27)+TIME(12,3,18)</f>
        <v>44708.502291666664</v>
      </c>
      <c r="G164" s="1" t="s">
        <v>405</v>
      </c>
      <c r="H164" s="1" t="s">
        <v>406</v>
      </c>
      <c r="I164" s="1" t="s">
        <v>407</v>
      </c>
      <c r="J164" s="1" t="s">
        <v>6</v>
      </c>
    </row>
    <row r="165" spans="1:10" ht="31.5" x14ac:dyDescent="0.25">
      <c r="A165" s="6" t="s">
        <v>725</v>
      </c>
      <c r="B165" s="3" t="s">
        <v>118</v>
      </c>
      <c r="C165" s="3" t="s">
        <v>726</v>
      </c>
      <c r="D165" s="3" t="s">
        <v>725</v>
      </c>
      <c r="E165" s="3" t="s">
        <v>46</v>
      </c>
      <c r="F165" s="4">
        <f>DATE(2022,7,15)+TIME(15,53,32)</f>
        <v>44757.662175925929</v>
      </c>
      <c r="G165" s="3" t="s">
        <v>120</v>
      </c>
      <c r="H165" s="3" t="s">
        <v>727</v>
      </c>
      <c r="I165" s="3" t="s">
        <v>122</v>
      </c>
      <c r="J165" s="3" t="s">
        <v>6</v>
      </c>
    </row>
    <row r="166" spans="1:10" ht="47.25" x14ac:dyDescent="0.25">
      <c r="A166" s="6" t="s">
        <v>728</v>
      </c>
      <c r="B166" s="1" t="s">
        <v>1</v>
      </c>
      <c r="C166" s="1" t="s">
        <v>729</v>
      </c>
      <c r="D166" s="1" t="s">
        <v>728</v>
      </c>
      <c r="E166" s="1" t="s">
        <v>3</v>
      </c>
      <c r="F166" s="2">
        <f>DATE(2022,6,23)+TIME(10,42,32)</f>
        <v>44735.446203703701</v>
      </c>
      <c r="G166" s="1" t="s">
        <v>730</v>
      </c>
      <c r="H166" s="1" t="s">
        <v>731</v>
      </c>
      <c r="I166" s="1" t="s">
        <v>732</v>
      </c>
      <c r="J166" s="1" t="s">
        <v>6</v>
      </c>
    </row>
    <row r="167" spans="1:10" ht="15.75" x14ac:dyDescent="0.25">
      <c r="A167" s="6" t="s">
        <v>733</v>
      </c>
      <c r="B167" s="3" t="s">
        <v>144</v>
      </c>
      <c r="C167" s="3" t="s">
        <v>551</v>
      </c>
      <c r="D167" s="3" t="s">
        <v>733</v>
      </c>
      <c r="E167" s="3" t="s">
        <v>46</v>
      </c>
      <c r="F167" s="4">
        <f>DATE(2022,6,24)+TIME(14,10,9)</f>
        <v>44736.590381944443</v>
      </c>
      <c r="G167" s="3" t="s">
        <v>64</v>
      </c>
      <c r="H167" s="3" t="s">
        <v>734</v>
      </c>
      <c r="I167" s="3" t="s">
        <v>735</v>
      </c>
      <c r="J167" s="3" t="s">
        <v>6</v>
      </c>
    </row>
    <row r="168" spans="1:10" ht="15.75" x14ac:dyDescent="0.25">
      <c r="A168" s="6" t="s">
        <v>736</v>
      </c>
      <c r="B168" s="1" t="s">
        <v>81</v>
      </c>
      <c r="C168" s="1" t="s">
        <v>737</v>
      </c>
      <c r="D168" s="1" t="s">
        <v>736</v>
      </c>
      <c r="E168" s="1" t="s">
        <v>46</v>
      </c>
      <c r="F168" s="2">
        <f>DATE(2022,6,28)+TIME(13,55,35)</f>
        <v>44740.580266203702</v>
      </c>
      <c r="G168" s="1" t="s">
        <v>211</v>
      </c>
      <c r="H168" s="1" t="s">
        <v>738</v>
      </c>
      <c r="I168" s="1" t="s">
        <v>213</v>
      </c>
      <c r="J168" s="1" t="s">
        <v>6</v>
      </c>
    </row>
    <row r="169" spans="1:10" ht="31.5" x14ac:dyDescent="0.25">
      <c r="A169" s="6" t="s">
        <v>739</v>
      </c>
      <c r="B169" s="3" t="s">
        <v>150</v>
      </c>
      <c r="C169" s="3" t="s">
        <v>465</v>
      </c>
      <c r="D169" s="3" t="s">
        <v>739</v>
      </c>
      <c r="E169" s="3" t="s">
        <v>46</v>
      </c>
      <c r="F169" s="4">
        <f>DATE(2022,7,7)+TIME(17,10,28)</f>
        <v>44749.715601851851</v>
      </c>
      <c r="G169" s="3" t="s">
        <v>152</v>
      </c>
      <c r="H169" s="3" t="s">
        <v>153</v>
      </c>
      <c r="I169" s="3" t="s">
        <v>154</v>
      </c>
      <c r="J169" s="3" t="s">
        <v>6</v>
      </c>
    </row>
    <row r="170" spans="1:10" ht="31.5" x14ac:dyDescent="0.25">
      <c r="A170" s="6" t="s">
        <v>740</v>
      </c>
      <c r="B170" s="1" t="s">
        <v>44</v>
      </c>
      <c r="C170" s="1" t="s">
        <v>741</v>
      </c>
      <c r="D170" s="1" t="s">
        <v>740</v>
      </c>
      <c r="E170" s="1" t="s">
        <v>46</v>
      </c>
      <c r="F170" s="2">
        <f>DATE(2022,8,2)+TIME(10,57,35)</f>
        <v>44775.456655092596</v>
      </c>
      <c r="G170" s="1" t="s">
        <v>715</v>
      </c>
      <c r="H170" s="1" t="s">
        <v>742</v>
      </c>
      <c r="I170" s="1" t="s">
        <v>743</v>
      </c>
      <c r="J170" s="1" t="s">
        <v>6</v>
      </c>
    </row>
    <row r="171" spans="1:10" ht="31.5" x14ac:dyDescent="0.25">
      <c r="A171" s="6" t="s">
        <v>744</v>
      </c>
      <c r="B171" s="3" t="s">
        <v>430</v>
      </c>
      <c r="C171" s="3" t="s">
        <v>16</v>
      </c>
      <c r="D171" s="3" t="s">
        <v>744</v>
      </c>
      <c r="E171" s="3" t="s">
        <v>3</v>
      </c>
      <c r="F171" s="4">
        <f>DATE(2022,7,7)+TIME(11,17,12)</f>
        <v>44749.470277777778</v>
      </c>
      <c r="G171" s="3" t="s">
        <v>432</v>
      </c>
      <c r="H171" s="3" t="s">
        <v>433</v>
      </c>
      <c r="I171" s="3" t="s">
        <v>434</v>
      </c>
      <c r="J171" s="3" t="s">
        <v>6</v>
      </c>
    </row>
    <row r="172" spans="1:10" ht="15.75" x14ac:dyDescent="0.25">
      <c r="A172" s="6" t="s">
        <v>745</v>
      </c>
      <c r="B172" s="1" t="s">
        <v>670</v>
      </c>
      <c r="C172" s="1" t="s">
        <v>317</v>
      </c>
      <c r="D172" s="1" t="s">
        <v>745</v>
      </c>
      <c r="E172" s="1" t="s">
        <v>46</v>
      </c>
      <c r="F172" s="2">
        <f>DATE(2022,7,7)+TIME(15,45,58)</f>
        <v>44749.656921296293</v>
      </c>
      <c r="G172" s="1" t="s">
        <v>652</v>
      </c>
      <c r="H172" s="1" t="s">
        <v>653</v>
      </c>
      <c r="I172" s="1" t="s">
        <v>654</v>
      </c>
      <c r="J172" s="1" t="s">
        <v>6</v>
      </c>
    </row>
    <row r="173" spans="1:10" ht="47.25" x14ac:dyDescent="0.25">
      <c r="A173" s="6" t="s">
        <v>746</v>
      </c>
      <c r="B173" s="3" t="s">
        <v>747</v>
      </c>
      <c r="C173" s="3" t="s">
        <v>748</v>
      </c>
      <c r="D173" s="3" t="s">
        <v>746</v>
      </c>
      <c r="E173" s="3" t="s">
        <v>113</v>
      </c>
      <c r="F173" s="4">
        <f>DATE(2022,7,20)+TIME(18,6,24)</f>
        <v>44762.754444444443</v>
      </c>
      <c r="G173" s="3" t="s">
        <v>749</v>
      </c>
      <c r="H173" s="3" t="s">
        <v>750</v>
      </c>
      <c r="I173" s="3" t="s">
        <v>751</v>
      </c>
      <c r="J173" s="3" t="s">
        <v>6</v>
      </c>
    </row>
    <row r="174" spans="1:10" ht="15.75" x14ac:dyDescent="0.25">
      <c r="A174" s="6" t="s">
        <v>752</v>
      </c>
      <c r="B174" s="1" t="s">
        <v>38</v>
      </c>
      <c r="C174" s="1" t="s">
        <v>753</v>
      </c>
      <c r="D174" s="1" t="s">
        <v>752</v>
      </c>
      <c r="E174" s="1" t="s">
        <v>3</v>
      </c>
      <c r="F174" s="2">
        <f>DATE(2022,7,18)+TIME(23,33,10)</f>
        <v>44760.981365740743</v>
      </c>
      <c r="G174" s="1" t="s">
        <v>40</v>
      </c>
      <c r="H174" s="1" t="s">
        <v>41</v>
      </c>
      <c r="I174" s="1" t="s">
        <v>42</v>
      </c>
      <c r="J174" s="1" t="s">
        <v>6</v>
      </c>
    </row>
    <row r="175" spans="1:10" ht="31.5" x14ac:dyDescent="0.25">
      <c r="A175" s="6" t="s">
        <v>754</v>
      </c>
      <c r="B175" s="3" t="s">
        <v>215</v>
      </c>
      <c r="C175" s="3" t="s">
        <v>755</v>
      </c>
      <c r="D175" s="3" t="s">
        <v>754</v>
      </c>
      <c r="E175" s="3" t="s">
        <v>3</v>
      </c>
      <c r="F175" s="4">
        <f>DATE(2022,7,8)+TIME(9,25,17)</f>
        <v>44750.392557870371</v>
      </c>
      <c r="G175" s="3" t="s">
        <v>756</v>
      </c>
      <c r="H175" s="3" t="s">
        <v>757</v>
      </c>
      <c r="I175" s="3" t="s">
        <v>758</v>
      </c>
      <c r="J175" s="3" t="s">
        <v>6</v>
      </c>
    </row>
    <row r="176" spans="1:10" ht="15.75" x14ac:dyDescent="0.25">
      <c r="A176" s="6" t="s">
        <v>759</v>
      </c>
      <c r="B176" s="1" t="s">
        <v>15</v>
      </c>
      <c r="C176" s="1" t="s">
        <v>10</v>
      </c>
      <c r="D176" s="1" t="s">
        <v>759</v>
      </c>
      <c r="E176" s="1" t="s">
        <v>3</v>
      </c>
      <c r="F176" s="2">
        <f>DATE(2022,7,11)+TIME(13,47,30)</f>
        <v>44753.574652777781</v>
      </c>
      <c r="G176" s="1" t="s">
        <v>760</v>
      </c>
      <c r="H176" s="1" t="s">
        <v>761</v>
      </c>
      <c r="I176" s="1" t="s">
        <v>762</v>
      </c>
      <c r="J176" s="1" t="s">
        <v>6</v>
      </c>
    </row>
    <row r="177" spans="1:10" ht="31.5" x14ac:dyDescent="0.25">
      <c r="A177" s="6" t="s">
        <v>763</v>
      </c>
      <c r="B177" s="3" t="s">
        <v>764</v>
      </c>
      <c r="C177" s="3" t="s">
        <v>765</v>
      </c>
      <c r="D177" s="3" t="s">
        <v>763</v>
      </c>
      <c r="E177" s="3" t="s">
        <v>113</v>
      </c>
      <c r="F177" s="4">
        <f>DATE(2022,8,2)+TIME(9,14,9)</f>
        <v>44775.384826388887</v>
      </c>
      <c r="G177" s="3" t="s">
        <v>766</v>
      </c>
      <c r="H177" s="3" t="s">
        <v>767</v>
      </c>
      <c r="I177" s="3" t="s">
        <v>768</v>
      </c>
      <c r="J177" s="3" t="s">
        <v>6</v>
      </c>
    </row>
    <row r="178" spans="1:10" ht="31.5" x14ac:dyDescent="0.25">
      <c r="A178" s="6" t="s">
        <v>769</v>
      </c>
      <c r="B178" s="1" t="s">
        <v>537</v>
      </c>
      <c r="C178" s="1" t="s">
        <v>770</v>
      </c>
      <c r="D178" s="1" t="s">
        <v>769</v>
      </c>
      <c r="E178" s="1" t="s">
        <v>46</v>
      </c>
      <c r="F178" s="2">
        <f>DATE(2022,7,14)+TIME(12,42,14)</f>
        <v>44756.529328703706</v>
      </c>
      <c r="G178" s="1" t="s">
        <v>539</v>
      </c>
      <c r="H178" s="1" t="s">
        <v>771</v>
      </c>
      <c r="I178" s="1" t="s">
        <v>772</v>
      </c>
      <c r="J178" s="1" t="s">
        <v>6</v>
      </c>
    </row>
    <row r="179" spans="1:10" ht="31.5" x14ac:dyDescent="0.25">
      <c r="A179" s="6" t="s">
        <v>773</v>
      </c>
      <c r="B179" s="3" t="s">
        <v>227</v>
      </c>
      <c r="C179" s="3" t="s">
        <v>76</v>
      </c>
      <c r="D179" s="3" t="s">
        <v>773</v>
      </c>
      <c r="E179" s="3" t="s">
        <v>3</v>
      </c>
      <c r="F179" s="4">
        <f>DATE(2022,8,1)+TIME(15,50,47)</f>
        <v>44774.660266203704</v>
      </c>
      <c r="G179" s="3" t="s">
        <v>285</v>
      </c>
      <c r="H179" s="3" t="s">
        <v>286</v>
      </c>
      <c r="I179" s="3" t="s">
        <v>287</v>
      </c>
      <c r="J179" s="3" t="s">
        <v>6</v>
      </c>
    </row>
    <row r="180" spans="1:10" ht="31.5" x14ac:dyDescent="0.25">
      <c r="A180" s="6" t="s">
        <v>774</v>
      </c>
      <c r="B180" s="1" t="s">
        <v>32</v>
      </c>
      <c r="C180" s="1" t="s">
        <v>775</v>
      </c>
      <c r="D180" s="1" t="s">
        <v>774</v>
      </c>
      <c r="E180" s="1" t="s">
        <v>3</v>
      </c>
      <c r="F180" s="2">
        <f>DATE(2022,6,17)+TIME(13,21,21)</f>
        <v>44729.556493055556</v>
      </c>
      <c r="G180" s="1" t="s">
        <v>34</v>
      </c>
      <c r="H180" s="1" t="s">
        <v>35</v>
      </c>
      <c r="I180" s="1" t="s">
        <v>36</v>
      </c>
      <c r="J180" s="1" t="s">
        <v>6</v>
      </c>
    </row>
    <row r="181" spans="1:10" ht="15.75" x14ac:dyDescent="0.25">
      <c r="A181" s="6" t="s">
        <v>776</v>
      </c>
      <c r="B181" s="3" t="s">
        <v>56</v>
      </c>
      <c r="C181" s="3" t="s">
        <v>777</v>
      </c>
      <c r="D181" s="3" t="s">
        <v>776</v>
      </c>
      <c r="E181" s="3" t="s">
        <v>46</v>
      </c>
      <c r="F181" s="4">
        <f>DATE(2022,7,11)+TIME(10,19,50)</f>
        <v>44753.430439814816</v>
      </c>
      <c r="G181" s="3" t="s">
        <v>58</v>
      </c>
      <c r="H181" s="3" t="s">
        <v>59</v>
      </c>
      <c r="I181" s="3" t="s">
        <v>60</v>
      </c>
      <c r="J181" s="3" t="s">
        <v>6</v>
      </c>
    </row>
    <row r="182" spans="1:10" ht="31.5" x14ac:dyDescent="0.25">
      <c r="A182" s="6" t="s">
        <v>778</v>
      </c>
      <c r="B182" s="1" t="s">
        <v>111</v>
      </c>
      <c r="C182" s="1" t="s">
        <v>779</v>
      </c>
      <c r="D182" s="1" t="s">
        <v>778</v>
      </c>
      <c r="E182" s="1" t="s">
        <v>811</v>
      </c>
      <c r="F182" s="2">
        <f>DATE(2022,7,29)+TIME(20,13,20)</f>
        <v>44771.842592592591</v>
      </c>
      <c r="G182" s="1" t="s">
        <v>114</v>
      </c>
      <c r="H182" s="1" t="s">
        <v>115</v>
      </c>
      <c r="I182" s="1" t="s">
        <v>422</v>
      </c>
      <c r="J182" s="1" t="s">
        <v>6</v>
      </c>
    </row>
    <row r="183" spans="1:10" ht="31.5" x14ac:dyDescent="0.25">
      <c r="A183" s="6" t="s">
        <v>780</v>
      </c>
      <c r="B183" s="3" t="s">
        <v>160</v>
      </c>
      <c r="C183" s="3" t="s">
        <v>781</v>
      </c>
      <c r="D183" s="3" t="s">
        <v>780</v>
      </c>
      <c r="E183" s="3" t="s">
        <v>46</v>
      </c>
      <c r="F183" s="4">
        <f>DATE(2022,7,15)+TIME(13,11,46)</f>
        <v>44757.549837962964</v>
      </c>
      <c r="G183" s="3" t="s">
        <v>162</v>
      </c>
      <c r="H183" s="3" t="s">
        <v>782</v>
      </c>
      <c r="I183" s="3" t="s">
        <v>783</v>
      </c>
      <c r="J183" s="3" t="s">
        <v>6</v>
      </c>
    </row>
    <row r="184" spans="1:10" ht="31.5" x14ac:dyDescent="0.25">
      <c r="A184" s="6" t="s">
        <v>784</v>
      </c>
      <c r="B184" s="1" t="s">
        <v>87</v>
      </c>
      <c r="C184" s="1" t="s">
        <v>785</v>
      </c>
      <c r="D184" s="1" t="s">
        <v>784</v>
      </c>
      <c r="E184" s="1" t="s">
        <v>3</v>
      </c>
      <c r="F184" s="2">
        <f>DATE(2022,7,8)+TIME(16,37,54)</f>
        <v>44750.692986111113</v>
      </c>
      <c r="G184" s="1" t="s">
        <v>786</v>
      </c>
      <c r="H184" s="1" t="s">
        <v>787</v>
      </c>
      <c r="I184" s="1" t="s">
        <v>788</v>
      </c>
      <c r="J184" s="1" t="s">
        <v>6</v>
      </c>
    </row>
    <row r="185" spans="1:10" ht="31.5" x14ac:dyDescent="0.25">
      <c r="A185" s="6" t="s">
        <v>789</v>
      </c>
      <c r="B185" s="3" t="s">
        <v>790</v>
      </c>
      <c r="C185" s="3" t="s">
        <v>271</v>
      </c>
      <c r="D185" s="3" t="s">
        <v>789</v>
      </c>
      <c r="E185" s="3" t="s">
        <v>46</v>
      </c>
      <c r="F185" s="4">
        <f>DATE(2022,7,21)+TIME(9,31,48)</f>
        <v>44763.397083333337</v>
      </c>
      <c r="G185" s="3" t="s">
        <v>791</v>
      </c>
      <c r="H185" s="3" t="s">
        <v>792</v>
      </c>
      <c r="I185" s="3" t="s">
        <v>793</v>
      </c>
      <c r="J185" s="3" t="s">
        <v>6</v>
      </c>
    </row>
    <row r="186" spans="1:10" ht="31.5" x14ac:dyDescent="0.25">
      <c r="A186" s="6" t="s">
        <v>794</v>
      </c>
      <c r="B186" s="1" t="s">
        <v>795</v>
      </c>
      <c r="C186" s="1" t="s">
        <v>470</v>
      </c>
      <c r="D186" s="1" t="s">
        <v>794</v>
      </c>
      <c r="E186" s="1" t="s">
        <v>46</v>
      </c>
      <c r="F186" s="2">
        <f>DATE(2022,7,20)+TIME(15,30,37)</f>
        <v>44762.646261574075</v>
      </c>
      <c r="G186" s="1" t="s">
        <v>114</v>
      </c>
      <c r="H186" s="1" t="s">
        <v>796</v>
      </c>
      <c r="I186" s="1" t="s">
        <v>797</v>
      </c>
      <c r="J186" s="1" t="s">
        <v>6</v>
      </c>
    </row>
    <row r="187" spans="1:10" ht="31.5" x14ac:dyDescent="0.25">
      <c r="A187" s="6" t="s">
        <v>798</v>
      </c>
      <c r="B187" s="3" t="s">
        <v>32</v>
      </c>
      <c r="C187" s="3" t="s">
        <v>289</v>
      </c>
      <c r="D187" s="3" t="s">
        <v>798</v>
      </c>
      <c r="E187" s="3" t="s">
        <v>3</v>
      </c>
      <c r="F187" s="4">
        <f>DATE(2022,7,12)+TIME(14,16,54)</f>
        <v>44754.595069444447</v>
      </c>
      <c r="G187" s="3" t="s">
        <v>34</v>
      </c>
      <c r="H187" s="3" t="s">
        <v>35</v>
      </c>
      <c r="I187" s="3" t="s">
        <v>36</v>
      </c>
      <c r="J187" s="3" t="s">
        <v>6</v>
      </c>
    </row>
    <row r="188" spans="1:10" ht="63" x14ac:dyDescent="0.25">
      <c r="A188" s="6" t="s">
        <v>799</v>
      </c>
      <c r="B188" s="1" t="s">
        <v>111</v>
      </c>
      <c r="C188" s="1" t="s">
        <v>800</v>
      </c>
      <c r="D188" s="1" t="s">
        <v>799</v>
      </c>
      <c r="E188" s="1" t="s">
        <v>811</v>
      </c>
      <c r="F188" s="2">
        <f>DATE(2022,7,15)+TIME(10,40,33)</f>
        <v>44757.444826388892</v>
      </c>
      <c r="G188" s="1" t="s">
        <v>114</v>
      </c>
      <c r="H188" s="1" t="s">
        <v>421</v>
      </c>
      <c r="I188" s="1" t="s">
        <v>422</v>
      </c>
      <c r="J188" s="1" t="s">
        <v>6</v>
      </c>
    </row>
  </sheetData>
  <pageMargins left="0.75" right="0.75" top="1" bottom="1" header="0.5" footer="0.5"/>
  <pageSetup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Registrants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Short, Charnita</cp:lastModifiedBy>
  <dcterms:created xsi:type="dcterms:W3CDTF">2022-08-08T16:16:50Z</dcterms:created>
  <dcterms:modified xsi:type="dcterms:W3CDTF">2022-08-08T16:23:04Z</dcterms:modified>
  <cp:category/>
  <cp:contentStatus/>
</cp:coreProperties>
</file>